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E88AEA8A-094E-4B3C-8F1D-D7DC93F5286D}" xr6:coauthVersionLast="47" xr6:coauthVersionMax="47" xr10:uidLastSave="{00000000-0000-0000-0000-000000000000}"/>
  <bookViews>
    <workbookView xWindow="1350" yWindow="3675" windowWidth="21600" windowHeight="11385" xr2:uid="{63657A01-817D-41A7-BA7E-B3194C217BD2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Sheet1!$A$6:$H$65</definedName>
    <definedName name="_xlnm.Print_Titles" localSheetId="0">Sheet1!$6:$7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G21" i="1"/>
  <c r="H21" i="1" s="1"/>
  <c r="L21" i="1"/>
  <c r="O42" i="1"/>
  <c r="N42" i="1"/>
  <c r="M42" i="1"/>
  <c r="L42" i="1"/>
  <c r="O40" i="1"/>
  <c r="G40" i="1"/>
  <c r="H40" i="1" s="1"/>
  <c r="N40" i="1"/>
  <c r="M40" i="1"/>
  <c r="L40" i="1"/>
  <c r="O39" i="1"/>
  <c r="N39" i="1"/>
  <c r="M39" i="1"/>
  <c r="L39" i="1"/>
  <c r="O38" i="1"/>
  <c r="N38" i="1"/>
  <c r="M38" i="1"/>
  <c r="L38" i="1"/>
  <c r="G34" i="1"/>
  <c r="H34" i="1" s="1"/>
  <c r="G35" i="1"/>
  <c r="H35" i="1"/>
  <c r="D16" i="1"/>
  <c r="G22" i="1"/>
  <c r="H22" i="1"/>
  <c r="O16" i="1"/>
  <c r="G42" i="1"/>
  <c r="H42" i="1"/>
  <c r="G36" i="1"/>
  <c r="H36" i="1"/>
  <c r="G33" i="1"/>
  <c r="H33" i="1" s="1"/>
  <c r="G32" i="1"/>
  <c r="H32" i="1"/>
  <c r="G30" i="1"/>
  <c r="H30" i="1" s="1"/>
  <c r="G29" i="1"/>
  <c r="H29" i="1" s="1"/>
  <c r="G28" i="1"/>
  <c r="H28" i="1"/>
  <c r="G27" i="1"/>
  <c r="H27" i="1"/>
  <c r="G14" i="1"/>
  <c r="H14" i="1" s="1"/>
  <c r="G12" i="1"/>
  <c r="H12" i="1"/>
  <c r="G11" i="1"/>
  <c r="H11" i="1" s="1"/>
  <c r="O61" i="1"/>
  <c r="O59" i="1"/>
  <c r="O58" i="1"/>
  <c r="G58" i="1"/>
  <c r="H58" i="1"/>
  <c r="O57" i="1"/>
  <c r="G39" i="1"/>
  <c r="H39" i="1" s="1"/>
  <c r="G38" i="1"/>
  <c r="H38" i="1"/>
  <c r="O24" i="1"/>
  <c r="O20" i="1"/>
  <c r="O18" i="1"/>
  <c r="O17" i="1"/>
  <c r="O15" i="1"/>
  <c r="M15" i="1"/>
  <c r="G15" i="1"/>
  <c r="H15" i="1"/>
  <c r="N15" i="1"/>
  <c r="M59" i="1"/>
  <c r="G59" i="1"/>
  <c r="H59" i="1"/>
  <c r="N59" i="1"/>
  <c r="L59" i="1"/>
  <c r="M58" i="1"/>
  <c r="N58" i="1"/>
  <c r="L58" i="1"/>
  <c r="M57" i="1"/>
  <c r="G57" i="1"/>
  <c r="H57" i="1"/>
  <c r="N57" i="1"/>
  <c r="L57" i="1"/>
  <c r="N16" i="1"/>
  <c r="G16" i="1"/>
  <c r="H16" i="1"/>
  <c r="N17" i="1"/>
  <c r="N18" i="1"/>
  <c r="N20" i="1"/>
  <c r="N24" i="1"/>
  <c r="N61" i="1"/>
  <c r="L61" i="1"/>
  <c r="M61" i="1"/>
  <c r="G61" i="1"/>
  <c r="H61" i="1" s="1"/>
  <c r="M20" i="1"/>
  <c r="G20" i="1"/>
  <c r="H20" i="1"/>
  <c r="L20" i="1"/>
  <c r="L17" i="1"/>
  <c r="L18" i="1"/>
  <c r="L24" i="1"/>
  <c r="M18" i="1"/>
  <c r="G18" i="1"/>
  <c r="H18" i="1"/>
  <c r="M17" i="1"/>
  <c r="G17" i="1"/>
  <c r="H17" i="1"/>
  <c r="M24" i="1"/>
  <c r="G24" i="1"/>
  <c r="H24" i="1" s="1"/>
  <c r="B47" i="1"/>
  <c r="A6" i="1"/>
  <c r="G45" i="1" l="1"/>
  <c r="H45" i="1" l="1"/>
  <c r="G47" i="1"/>
  <c r="H47" i="1" s="1"/>
  <c r="G54" i="1" l="1"/>
  <c r="H54" i="1" l="1"/>
  <c r="G64" i="1"/>
  <c r="H64" i="1" s="1"/>
</calcChain>
</file>

<file path=xl/sharedStrings.xml><?xml version="1.0" encoding="utf-8"?>
<sst xmlns="http://schemas.openxmlformats.org/spreadsheetml/2006/main" count="76" uniqueCount="68">
  <si>
    <t>Entrance/Lobby.</t>
  </si>
  <si>
    <t>Reception/Work Area.</t>
  </si>
  <si>
    <t xml:space="preserve">Administration Offices. </t>
  </si>
  <si>
    <t>Break/Staff Room.</t>
  </si>
  <si>
    <t>Central Storage.</t>
  </si>
  <si>
    <t>Staff/Public Toilet.</t>
  </si>
  <si>
    <t xml:space="preserve">Kitchen. </t>
  </si>
  <si>
    <t>Janitorial.</t>
  </si>
  <si>
    <t>Laundry.</t>
  </si>
  <si>
    <t>Core Administration</t>
  </si>
  <si>
    <t>Staff Support</t>
  </si>
  <si>
    <t>Facility Support</t>
  </si>
  <si>
    <t>Child Development Spaces</t>
  </si>
  <si>
    <t>Multipurpose Room</t>
  </si>
  <si>
    <t>Controls</t>
  </si>
  <si>
    <t>Small</t>
  </si>
  <si>
    <t>Medium</t>
  </si>
  <si>
    <t>Large</t>
  </si>
  <si>
    <t>ENTER PROJECT NAME 
AND INFORMATION:</t>
  </si>
  <si>
    <r>
      <t>ft</t>
    </r>
    <r>
      <rPr>
        <b/>
        <vertAlign val="superscript"/>
        <sz val="10"/>
        <rFont val="Arial"/>
        <family val="2"/>
      </rPr>
      <t>2</t>
    </r>
  </si>
  <si>
    <r>
      <t>m</t>
    </r>
    <r>
      <rPr>
        <b/>
        <vertAlign val="superscript"/>
        <sz val="10"/>
        <rFont val="Arial"/>
        <family val="2"/>
      </rPr>
      <t>2</t>
    </r>
  </si>
  <si>
    <t>Select facility size classification:</t>
  </si>
  <si>
    <t xml:space="preserve">Infant and Pre-toddler CARs </t>
  </si>
  <si>
    <t>Toddler and Preschooler CARs</t>
  </si>
  <si>
    <t>Enter no. of required Rooms:</t>
  </si>
  <si>
    <t xml:space="preserve">Accommodates 2 groups infants (8) or 2 groups pre-toddlers (10). </t>
  </si>
  <si>
    <t>Accommodate 2 groups toddlers (14) or 1 group Preschoolers (12).</t>
  </si>
  <si>
    <t>Subtotal - Total Net Building Area</t>
  </si>
  <si>
    <t>TOTAL GROSS BUILDING</t>
  </si>
  <si>
    <t>= cell includes formula</t>
  </si>
  <si>
    <t>Use default or select from range:</t>
  </si>
  <si>
    <t>Enter no. of required workstations:</t>
  </si>
  <si>
    <t xml:space="preserve">Administration Workstations. </t>
  </si>
  <si>
    <t>Director's office</t>
  </si>
  <si>
    <t>Yes</t>
  </si>
  <si>
    <t>No</t>
  </si>
  <si>
    <t>Outdoor Storage</t>
  </si>
  <si>
    <t>TOTAL PROJECT SCOPE</t>
  </si>
  <si>
    <t>Select Resource and Referral - yes or no</t>
  </si>
  <si>
    <t>Select Assistant Director office - yes or no</t>
  </si>
  <si>
    <t>Confirm Program Mgr approval - yes or no</t>
  </si>
  <si>
    <t>CDH Lending Library sizing requires Program Manager approval</t>
  </si>
  <si>
    <t>FOR MOST MONITORS (1024x768) VIEW AT 100 to 110%.</t>
  </si>
  <si>
    <t>Infant and Pre-toddler Outdoor Activity Area Storage</t>
  </si>
  <si>
    <t>Toddler and Preschooler Outdoor Activity Area Storage</t>
  </si>
  <si>
    <t>X Large</t>
  </si>
  <si>
    <t>Select Child Development Home (CDH) or FCC program office - yes or no</t>
  </si>
  <si>
    <t>CDH or FCC Lending Library - Enter area (in sf)</t>
  </si>
  <si>
    <t>CDH or FCC Lending Library - Confirm Program Mgr approval - yes or no</t>
  </si>
  <si>
    <t>Nursing Room/Space</t>
  </si>
  <si>
    <t>Can only increase T&amp;C for Large &amp; X Large Facilities</t>
  </si>
  <si>
    <t>Bye-Bye Buggy Storage.</t>
  </si>
  <si>
    <t>Video Surveillance Room.</t>
  </si>
  <si>
    <t>Accommodates 2 groups Preschoolers/Pre-K/K (24).</t>
  </si>
  <si>
    <t>Preschoolers/Pre-K/K CARs</t>
  </si>
  <si>
    <t>Multipurpose Room , requires Program Manager approval</t>
  </si>
  <si>
    <t>*  The net-to-gross factor accounts for circulation space, mechanical space, and wall thicknesses.  The net-to-gross multiplier for CDCs may vary from 25 to 30% as a result of installation unique requirements.  Consult with mechanical engineer and CDC Program Manager when programming these spaces before changing the factor from the default setting of 27%.</t>
  </si>
  <si>
    <t>Preschoolers/Pre-K/K Outdoor Activity Area Storage</t>
  </si>
  <si>
    <t xml:space="preserve">Training. </t>
  </si>
  <si>
    <t>Assistant Director only available for Medium and larger Facilities</t>
  </si>
  <si>
    <t>CDH or FCC Outdoor Storage - Enter area (in sf)</t>
  </si>
  <si>
    <t>CDH or FCC Outdoor Storage - Confirm Program Mgr approval - yes or no</t>
  </si>
  <si>
    <t>CDH or FCC Outdoor Storage sizing requires Program Manager approval</t>
  </si>
  <si>
    <t>Select Service Branch:</t>
  </si>
  <si>
    <t>Navy</t>
  </si>
  <si>
    <t>Marine Corps</t>
  </si>
  <si>
    <t>Nurses Office (MC only)</t>
  </si>
  <si>
    <t>Child Development Centers - Navy and Marine Corps Space Program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</si>
</sst>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color indexed="1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/>
    <xf numFmtId="0" fontId="7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0" fillId="0" borderId="1" xfId="0" applyBorder="1"/>
    <xf numFmtId="0" fontId="0" fillId="0" borderId="2" xfId="0" applyBorder="1" applyAlignment="1"/>
    <xf numFmtId="0" fontId="1" fillId="0" borderId="3" xfId="0" applyFont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right"/>
    </xf>
    <xf numFmtId="0" fontId="0" fillId="0" borderId="0" xfId="0" applyFill="1" applyBorder="1" applyAlignment="1"/>
    <xf numFmtId="0" fontId="7" fillId="0" borderId="4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 vertical="top" wrapText="1"/>
    </xf>
    <xf numFmtId="0" fontId="12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3" fontId="9" fillId="2" borderId="3" xfId="1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Protection="1"/>
    <xf numFmtId="9" fontId="1" fillId="0" borderId="5" xfId="2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6" borderId="0" xfId="0" applyFill="1" applyProtection="1">
      <protection locked="0"/>
    </xf>
    <xf numFmtId="0" fontId="0" fillId="0" borderId="0" xfId="0" quotePrefix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6" borderId="3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5" fillId="2" borderId="2" xfId="0" applyFont="1" applyFill="1" applyBorder="1" applyProtection="1"/>
    <xf numFmtId="0" fontId="0" fillId="2" borderId="0" xfId="0" applyFill="1" applyBorder="1" applyAlignment="1" applyProtection="1"/>
    <xf numFmtId="0" fontId="2" fillId="2" borderId="0" xfId="0" applyFont="1" applyFill="1" applyBorder="1" applyProtection="1"/>
    <xf numFmtId="0" fontId="0" fillId="2" borderId="2" xfId="0" applyFill="1" applyBorder="1" applyAlignment="1" applyProtection="1"/>
    <xf numFmtId="0" fontId="0" fillId="2" borderId="0" xfId="0" applyFill="1" applyBorder="1" applyProtection="1"/>
    <xf numFmtId="0" fontId="0" fillId="2" borderId="1" xfId="0" applyFill="1" applyBorder="1" applyProtection="1"/>
    <xf numFmtId="0" fontId="3" fillId="2" borderId="2" xfId="0" applyFont="1" applyFill="1" applyBorder="1" applyAlignment="1" applyProtection="1"/>
    <xf numFmtId="0" fontId="3" fillId="2" borderId="6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/>
    <xf numFmtId="0" fontId="2" fillId="2" borderId="1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169" fontId="2" fillId="2" borderId="3" xfId="1" applyNumberFormat="1" applyFont="1" applyFill="1" applyBorder="1" applyProtection="1"/>
    <xf numFmtId="43" fontId="2" fillId="2" borderId="3" xfId="1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169" fontId="2" fillId="2" borderId="9" xfId="1" applyNumberFormat="1" applyFont="1" applyFill="1" applyBorder="1" applyProtection="1"/>
    <xf numFmtId="43" fontId="2" fillId="2" borderId="9" xfId="1" applyFont="1" applyFill="1" applyBorder="1" applyProtection="1"/>
    <xf numFmtId="43" fontId="2" fillId="2" borderId="10" xfId="1" applyFont="1" applyFill="1" applyBorder="1" applyProtection="1"/>
    <xf numFmtId="169" fontId="2" fillId="2" borderId="0" xfId="1" applyNumberFormat="1" applyFont="1" applyFill="1" applyBorder="1" applyProtection="1"/>
    <xf numFmtId="43" fontId="2" fillId="2" borderId="1" xfId="1" applyFont="1" applyFill="1" applyBorder="1" applyProtection="1"/>
    <xf numFmtId="0" fontId="2" fillId="2" borderId="0" xfId="0" applyFont="1" applyFill="1" applyBorder="1" applyAlignment="1" applyProtection="1"/>
    <xf numFmtId="0" fontId="0" fillId="2" borderId="0" xfId="0" applyNumberFormat="1" applyFill="1" applyBorder="1" applyAlignment="1" applyProtection="1"/>
    <xf numFmtId="169" fontId="0" fillId="2" borderId="0" xfId="1" applyNumberFormat="1" applyFont="1" applyFill="1" applyBorder="1" applyProtection="1"/>
    <xf numFmtId="43" fontId="0" fillId="2" borderId="1" xfId="1" applyFont="1" applyFill="1" applyBorder="1" applyProtection="1"/>
    <xf numFmtId="0" fontId="1" fillId="2" borderId="2" xfId="0" applyFont="1" applyFill="1" applyBorder="1" applyAlignment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43" fontId="3" fillId="2" borderId="3" xfId="1" applyFont="1" applyFill="1" applyBorder="1" applyProtection="1"/>
    <xf numFmtId="0" fontId="12" fillId="2" borderId="2" xfId="0" applyFont="1" applyFill="1" applyBorder="1" applyAlignment="1" applyProtection="1"/>
    <xf numFmtId="0" fontId="3" fillId="2" borderId="0" xfId="0" applyFont="1" applyFill="1" applyBorder="1" applyProtection="1"/>
    <xf numFmtId="43" fontId="12" fillId="2" borderId="3" xfId="1" applyFont="1" applyFill="1" applyBorder="1" applyProtection="1"/>
    <xf numFmtId="43" fontId="12" fillId="2" borderId="1" xfId="1" applyFont="1" applyFill="1" applyBorder="1" applyProtection="1"/>
    <xf numFmtId="0" fontId="11" fillId="2" borderId="0" xfId="0" applyFont="1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/>
    <xf numFmtId="0" fontId="0" fillId="2" borderId="4" xfId="0" applyFill="1" applyBorder="1" applyProtection="1"/>
    <xf numFmtId="0" fontId="0" fillId="2" borderId="6" xfId="0" applyFill="1" applyBorder="1" applyProtection="1"/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left" vertical="center"/>
    </xf>
    <xf numFmtId="0" fontId="2" fillId="0" borderId="0" xfId="0" applyFont="1" applyProtection="1">
      <protection locked="0"/>
    </xf>
    <xf numFmtId="0" fontId="2" fillId="0" borderId="12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 vertical="center" wrapText="1" indent="1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</xdr:row>
          <xdr:rowOff>9525</xdr:rowOff>
        </xdr:from>
        <xdr:to>
          <xdr:col>3</xdr:col>
          <xdr:colOff>0</xdr:colOff>
          <xdr:row>3</xdr:row>
          <xdr:rowOff>152400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A47749A-E9C7-C6F5-A2C9-9B15C77B3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Click Here to Reset Sheet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8905F-6B3E-4CD5-A430-F2D4F0E1B0BC}">
  <sheetPr codeName="Sheet1"/>
  <dimension ref="A1:X96"/>
  <sheetViews>
    <sheetView tabSelected="1" zoomScale="110" workbookViewId="0">
      <selection activeCell="U9" sqref="U9"/>
    </sheetView>
  </sheetViews>
  <sheetFormatPr defaultRowHeight="12.75" x14ac:dyDescent="0.2"/>
  <cols>
    <col min="1" max="1" width="2.7109375" style="9" customWidth="1"/>
    <col min="2" max="2" width="25.7109375" style="1" customWidth="1"/>
    <col min="3" max="4" width="13.7109375" style="1" customWidth="1"/>
    <col min="5" max="5" width="10.7109375" style="1" customWidth="1"/>
    <col min="6" max="6" width="5.7109375" style="1" customWidth="1"/>
    <col min="7" max="7" width="10.7109375" style="1" customWidth="1"/>
    <col min="8" max="8" width="10.7109375" style="8" customWidth="1"/>
    <col min="9" max="9" width="2.7109375" style="4" hidden="1" customWidth="1"/>
    <col min="10" max="10" width="9.140625" style="32" hidden="1" customWidth="1"/>
    <col min="11" max="11" width="2.7109375" style="30" hidden="1" customWidth="1"/>
    <col min="12" max="15" width="8.7109375" style="30" hidden="1" customWidth="1"/>
    <col min="16" max="16" width="2.7109375" style="30" hidden="1" customWidth="1"/>
    <col min="17" max="17" width="0" hidden="1" customWidth="1"/>
  </cols>
  <sheetData>
    <row r="1" spans="1:23" x14ac:dyDescent="0.2">
      <c r="A1" s="97" t="s">
        <v>67</v>
      </c>
      <c r="B1" s="97"/>
      <c r="C1" s="97"/>
      <c r="D1" s="97"/>
      <c r="E1" s="97"/>
      <c r="F1" s="97"/>
      <c r="G1" s="97"/>
      <c r="H1" s="97"/>
      <c r="J1" s="27"/>
      <c r="K1" s="28"/>
      <c r="L1" s="28"/>
      <c r="M1" s="28"/>
      <c r="N1" s="28"/>
      <c r="O1" s="28"/>
      <c r="P1" s="28"/>
    </row>
    <row r="2" spans="1:23" x14ac:dyDescent="0.2">
      <c r="A2" s="12"/>
      <c r="B2" s="7"/>
      <c r="C2" s="7"/>
      <c r="D2" s="7"/>
      <c r="E2" s="7"/>
      <c r="H2" s="1"/>
      <c r="J2" s="29" t="s">
        <v>14</v>
      </c>
    </row>
    <row r="3" spans="1:23" ht="14.1" customHeight="1" x14ac:dyDescent="0.2">
      <c r="A3" s="98" t="s">
        <v>42</v>
      </c>
      <c r="B3" s="98"/>
      <c r="C3" s="5" t="s">
        <v>18</v>
      </c>
      <c r="D3" s="99" t="s">
        <v>18</v>
      </c>
      <c r="E3" s="99"/>
      <c r="F3" s="95"/>
      <c r="G3" s="95"/>
      <c r="H3" s="95"/>
      <c r="I3" s="6"/>
      <c r="J3" s="31" t="s">
        <v>15</v>
      </c>
      <c r="L3" s="89" t="s">
        <v>64</v>
      </c>
    </row>
    <row r="4" spans="1:23" ht="14.1" customHeight="1" x14ac:dyDescent="0.2">
      <c r="A4" s="98"/>
      <c r="B4" s="98"/>
      <c r="C4" s="5"/>
      <c r="D4" s="99"/>
      <c r="E4" s="99"/>
      <c r="F4" s="96"/>
      <c r="G4" s="96"/>
      <c r="H4" s="96"/>
      <c r="I4" s="6"/>
      <c r="J4" s="31" t="s">
        <v>16</v>
      </c>
      <c r="L4" s="89" t="s">
        <v>65</v>
      </c>
    </row>
    <row r="5" spans="1:23" ht="14.1" customHeight="1" x14ac:dyDescent="0.2">
      <c r="A5" s="13"/>
      <c r="B5" s="13"/>
      <c r="C5" s="14"/>
      <c r="D5" s="14"/>
      <c r="E5" s="14"/>
      <c r="F5" s="15"/>
      <c r="G5" s="15"/>
      <c r="H5" s="15"/>
      <c r="I5" s="6"/>
      <c r="J5" s="31" t="s">
        <v>17</v>
      </c>
    </row>
    <row r="6" spans="1:23" ht="24.95" customHeight="1" x14ac:dyDescent="0.2">
      <c r="A6" s="92" t="str">
        <f>IF(F3=0,"Project Name and Information Here",F3)</f>
        <v>Project Name and Information Here</v>
      </c>
      <c r="B6" s="93"/>
      <c r="C6" s="93"/>
      <c r="D6" s="93"/>
      <c r="E6" s="93"/>
      <c r="F6" s="93"/>
      <c r="G6" s="93"/>
      <c r="H6" s="94"/>
      <c r="J6" s="84" t="s">
        <v>45</v>
      </c>
    </row>
    <row r="7" spans="1:23" ht="14.1" customHeight="1" x14ac:dyDescent="0.2">
      <c r="A7" s="88" t="s">
        <v>63</v>
      </c>
      <c r="B7" s="53"/>
      <c r="C7" s="53"/>
      <c r="D7" s="53"/>
      <c r="E7" s="87"/>
      <c r="F7" s="53"/>
      <c r="G7" s="53"/>
      <c r="H7" s="54"/>
      <c r="L7" s="33"/>
      <c r="M7" s="34" t="s">
        <v>29</v>
      </c>
    </row>
    <row r="8" spans="1:23" ht="14.1" customHeight="1" x14ac:dyDescent="0.2">
      <c r="A8" s="55" t="s">
        <v>21</v>
      </c>
      <c r="B8" s="53"/>
      <c r="C8" s="53"/>
      <c r="D8" s="53"/>
      <c r="E8" s="26"/>
      <c r="F8" s="53"/>
      <c r="G8" s="53"/>
      <c r="H8" s="54"/>
    </row>
    <row r="9" spans="1:23" ht="14.1" customHeight="1" x14ac:dyDescent="0.2">
      <c r="A9" s="52"/>
      <c r="B9" s="53"/>
      <c r="C9" s="53"/>
      <c r="D9" s="53"/>
      <c r="E9" s="53"/>
      <c r="F9" s="53"/>
      <c r="G9" s="56" t="s">
        <v>19</v>
      </c>
      <c r="H9" s="56" t="s">
        <v>20</v>
      </c>
      <c r="J9" s="10">
        <v>9.2899999999999996E-2</v>
      </c>
      <c r="L9" s="35" t="s">
        <v>15</v>
      </c>
      <c r="M9" s="36" t="s">
        <v>16</v>
      </c>
      <c r="N9" s="37" t="s">
        <v>17</v>
      </c>
      <c r="O9" s="85" t="s">
        <v>45</v>
      </c>
    </row>
    <row r="10" spans="1:23" s="2" customFormat="1" ht="14.1" customHeight="1" x14ac:dyDescent="0.2">
      <c r="A10" s="57" t="s">
        <v>9</v>
      </c>
      <c r="B10" s="51"/>
      <c r="C10" s="51"/>
      <c r="D10" s="51"/>
      <c r="E10" s="51"/>
      <c r="F10" s="51"/>
      <c r="G10" s="51"/>
      <c r="H10" s="58"/>
      <c r="I10" s="3"/>
      <c r="J10" s="38"/>
      <c r="K10" s="39"/>
      <c r="L10" s="39"/>
      <c r="M10" s="39"/>
      <c r="N10" s="39"/>
      <c r="O10" s="39"/>
      <c r="P10" s="39"/>
    </row>
    <row r="11" spans="1:23" s="2" customFormat="1" ht="14.1" customHeight="1" x14ac:dyDescent="0.2">
      <c r="A11" s="49"/>
      <c r="B11" s="59" t="s">
        <v>0</v>
      </c>
      <c r="C11" s="51"/>
      <c r="D11" s="51"/>
      <c r="E11" s="51"/>
      <c r="F11" s="51"/>
      <c r="G11" s="60">
        <f>IF($E$8=$J$3,L11,IF($E$8=$J$4,M11,IF($E$8=$J$5,N11,IF($E$8=$J$6,O11,))))</f>
        <v>0</v>
      </c>
      <c r="H11" s="61">
        <f>G11*$J$9</f>
        <v>0</v>
      </c>
      <c r="I11" s="3"/>
      <c r="J11" s="38"/>
      <c r="K11" s="39"/>
      <c r="L11" s="40">
        <v>120</v>
      </c>
      <c r="M11" s="40">
        <v>180</v>
      </c>
      <c r="N11" s="40">
        <v>400</v>
      </c>
      <c r="O11" s="40">
        <v>450</v>
      </c>
      <c r="P11" s="39"/>
    </row>
    <row r="12" spans="1:23" s="2" customFormat="1" ht="14.1" customHeight="1" x14ac:dyDescent="0.2">
      <c r="A12" s="49"/>
      <c r="B12" s="59" t="s">
        <v>1</v>
      </c>
      <c r="C12" s="51"/>
      <c r="D12" s="51"/>
      <c r="E12" s="51"/>
      <c r="F12" s="51"/>
      <c r="G12" s="60">
        <f>IF($E$8=$J$3,L12,IF($E$8=$J$4,M12,IF($E$8=$J$5,N12,IF($E$8=$J$6,O12,))))</f>
        <v>0</v>
      </c>
      <c r="H12" s="61">
        <f>G12*$J$9</f>
        <v>0</v>
      </c>
      <c r="I12" s="3"/>
      <c r="J12" s="38"/>
      <c r="K12" s="39"/>
      <c r="L12" s="40">
        <v>280</v>
      </c>
      <c r="M12" s="40">
        <v>380</v>
      </c>
      <c r="N12" s="40">
        <v>520</v>
      </c>
      <c r="O12" s="40">
        <v>520</v>
      </c>
      <c r="P12" s="39"/>
    </row>
    <row r="13" spans="1:23" s="2" customFormat="1" ht="14.1" customHeight="1" x14ac:dyDescent="0.2">
      <c r="A13" s="49"/>
      <c r="B13" s="50" t="s">
        <v>2</v>
      </c>
      <c r="C13" s="51"/>
      <c r="D13" s="11"/>
      <c r="E13" s="62"/>
      <c r="F13" s="51"/>
      <c r="G13" s="63"/>
      <c r="H13" s="64"/>
      <c r="I13" s="3"/>
      <c r="J13" s="38"/>
      <c r="K13" s="39"/>
      <c r="L13" s="44"/>
      <c r="M13" s="44"/>
      <c r="N13" s="44"/>
      <c r="O13" s="44"/>
      <c r="P13" s="39"/>
      <c r="Q13" s="3"/>
      <c r="R13" s="3"/>
      <c r="S13" s="3"/>
      <c r="T13" s="3"/>
      <c r="U13" s="3"/>
      <c r="V13" s="3"/>
      <c r="W13" s="3"/>
    </row>
    <row r="14" spans="1:23" s="2" customFormat="1" ht="14.1" customHeight="1" x14ac:dyDescent="0.2">
      <c r="A14" s="49"/>
      <c r="B14" s="50"/>
      <c r="C14" s="51"/>
      <c r="D14" s="11" t="s">
        <v>33</v>
      </c>
      <c r="E14" s="62"/>
      <c r="F14" s="51"/>
      <c r="G14" s="60">
        <f>IF($E$8=$J$3,L14,IF($E$8=$J$4,M14,IF($E$8=$J$5,N14,IF($E$8=$J$6,O14,))))</f>
        <v>0</v>
      </c>
      <c r="H14" s="61">
        <f t="shared" ref="H14:H20" si="0">G14*$J$9</f>
        <v>0</v>
      </c>
      <c r="I14" s="3"/>
      <c r="J14" s="38"/>
      <c r="K14" s="39"/>
      <c r="L14" s="45">
        <v>100</v>
      </c>
      <c r="M14" s="45">
        <v>120</v>
      </c>
      <c r="N14" s="45">
        <v>140</v>
      </c>
      <c r="O14" s="45">
        <v>140</v>
      </c>
      <c r="P14" s="39"/>
      <c r="Q14" s="3"/>
      <c r="R14" s="3"/>
      <c r="S14" s="3"/>
      <c r="T14" s="3"/>
      <c r="U14" s="3"/>
      <c r="V14" s="3"/>
      <c r="W14" s="3"/>
    </row>
    <row r="15" spans="1:23" s="2" customFormat="1" ht="14.1" customHeight="1" x14ac:dyDescent="0.2">
      <c r="A15" s="49"/>
      <c r="B15" s="50"/>
      <c r="C15" s="51"/>
      <c r="D15" s="11" t="s">
        <v>39</v>
      </c>
      <c r="E15" s="16"/>
      <c r="F15" s="51"/>
      <c r="G15" s="60">
        <f>IF($E$8=$J$3,L15,IF($E$8=$J$4,M15,IF($E$8=$J$5,N15,IF($E$8=$J$6,O15,))))</f>
        <v>0</v>
      </c>
      <c r="H15" s="61">
        <f t="shared" si="0"/>
        <v>0</v>
      </c>
      <c r="I15" s="3"/>
      <c r="J15" s="46" t="s">
        <v>34</v>
      </c>
      <c r="K15" s="39"/>
      <c r="L15" s="45"/>
      <c r="M15" s="41">
        <f>IF($E15=$J15,100,)</f>
        <v>0</v>
      </c>
      <c r="N15" s="41">
        <f>IF($E15=$J15,100,)</f>
        <v>0</v>
      </c>
      <c r="O15" s="41">
        <f>IF($E15=$J15,100,)</f>
        <v>0</v>
      </c>
      <c r="P15" s="39"/>
      <c r="Q15" s="3" t="s">
        <v>59</v>
      </c>
      <c r="R15" s="3"/>
      <c r="S15" s="3"/>
      <c r="T15" s="3"/>
      <c r="U15" s="3"/>
      <c r="V15" s="3"/>
      <c r="W15" s="3"/>
    </row>
    <row r="16" spans="1:23" s="2" customFormat="1" ht="14.1" customHeight="1" x14ac:dyDescent="0.2">
      <c r="A16" s="49"/>
      <c r="B16" s="50"/>
      <c r="C16" s="51"/>
      <c r="D16" s="11" t="str">
        <f>IF(OR(E8=J3,E8=J4),"Training and Curriculum office","Increase Training and Curriculum office size - yes or no")</f>
        <v>Increase Training and Curriculum office size - yes or no</v>
      </c>
      <c r="E16" s="16"/>
      <c r="F16" s="51"/>
      <c r="G16" s="60">
        <f>IF($E$8=$J$3,L16,IF($E$8=$J$4,M16,IF($E$8=$J$5,N16,IF($E$8=$J$6,O16,))))</f>
        <v>0</v>
      </c>
      <c r="H16" s="61">
        <f t="shared" si="0"/>
        <v>0</v>
      </c>
      <c r="I16" s="3"/>
      <c r="J16" s="46" t="s">
        <v>35</v>
      </c>
      <c r="K16" s="39"/>
      <c r="L16" s="45">
        <v>100</v>
      </c>
      <c r="M16" s="45">
        <v>100</v>
      </c>
      <c r="N16" s="41">
        <f>IF(E16&lt;&gt;J15,100,200)</f>
        <v>100</v>
      </c>
      <c r="O16" s="41">
        <f>IF(E16&lt;&gt;J15,100,200)</f>
        <v>100</v>
      </c>
      <c r="P16" s="39"/>
      <c r="Q16" s="3" t="s">
        <v>50</v>
      </c>
      <c r="R16" s="3"/>
      <c r="S16" s="3"/>
      <c r="T16" s="3"/>
      <c r="U16" s="3"/>
      <c r="V16" s="3"/>
      <c r="W16" s="3"/>
    </row>
    <row r="17" spans="1:24" s="2" customFormat="1" ht="14.1" customHeight="1" x14ac:dyDescent="0.2">
      <c r="A17" s="49"/>
      <c r="B17" s="50"/>
      <c r="C17" s="51"/>
      <c r="D17" s="11" t="s">
        <v>38</v>
      </c>
      <c r="E17" s="16"/>
      <c r="F17" s="51"/>
      <c r="G17" s="60">
        <f>IF($E$8=$J$3,L17,IF($E$8=$J$4,M17,IF($E$8=$J$5,N17,IF($E$8=$J$6,O17,))))</f>
        <v>0</v>
      </c>
      <c r="H17" s="61">
        <f t="shared" si="0"/>
        <v>0</v>
      </c>
      <c r="I17" s="3"/>
      <c r="J17" s="46"/>
      <c r="K17" s="39"/>
      <c r="L17" s="41">
        <f>IF($E17=$J$15,100,)</f>
        <v>0</v>
      </c>
      <c r="M17" s="41">
        <f>IF($E17=$J$15,200,)</f>
        <v>0</v>
      </c>
      <c r="N17" s="41">
        <f>IF($E17=$J$15,300,)</f>
        <v>0</v>
      </c>
      <c r="O17" s="41">
        <f>IF($E17=$J$15,300,)</f>
        <v>0</v>
      </c>
      <c r="P17" s="39"/>
      <c r="Q17" s="3"/>
      <c r="R17" s="3"/>
      <c r="S17" s="3"/>
      <c r="T17" s="3"/>
      <c r="U17" s="3"/>
      <c r="V17" s="3"/>
      <c r="W17" s="3"/>
    </row>
    <row r="18" spans="1:24" s="2" customFormat="1" ht="14.1" customHeight="1" x14ac:dyDescent="0.2">
      <c r="A18" s="49"/>
      <c r="B18" s="50"/>
      <c r="C18" s="51"/>
      <c r="D18" s="11" t="s">
        <v>46</v>
      </c>
      <c r="E18" s="43"/>
      <c r="F18" s="51"/>
      <c r="G18" s="60">
        <f>IF($E$8=$J$3,L18,IF($E$8=$J$4,M18,IF($E$8=$J$5,N18,IF($E$8=$J$6,O18,))))</f>
        <v>0</v>
      </c>
      <c r="H18" s="61">
        <f t="shared" si="0"/>
        <v>0</v>
      </c>
      <c r="I18" s="3"/>
      <c r="J18" s="46"/>
      <c r="K18" s="39"/>
      <c r="L18" s="41">
        <f>IF($E18=$J$15,100,)</f>
        <v>0</v>
      </c>
      <c r="M18" s="41">
        <f>IF($E18=$J$15,100,)</f>
        <v>0</v>
      </c>
      <c r="N18" s="41">
        <f>IF($E18=$J$15,100,)</f>
        <v>0</v>
      </c>
      <c r="O18" s="41">
        <f>IF($E18=$J$15,100,)</f>
        <v>0</v>
      </c>
      <c r="P18" s="39"/>
      <c r="Q18" s="3"/>
      <c r="R18" s="3"/>
      <c r="S18" s="3"/>
      <c r="T18" s="3"/>
      <c r="U18" s="3"/>
      <c r="V18" s="3"/>
      <c r="W18" s="3"/>
      <c r="X18" s="3"/>
    </row>
    <row r="19" spans="1:24" s="2" customFormat="1" ht="14.1" customHeight="1" x14ac:dyDescent="0.2">
      <c r="A19" s="49"/>
      <c r="B19" s="50"/>
      <c r="C19" s="51"/>
      <c r="D19" s="11" t="s">
        <v>47</v>
      </c>
      <c r="E19" s="43"/>
      <c r="F19" s="51"/>
      <c r="G19" s="63"/>
      <c r="H19" s="64"/>
      <c r="I19" s="3"/>
      <c r="J19" s="46"/>
      <c r="K19" s="39"/>
      <c r="L19" s="44"/>
      <c r="M19" s="44"/>
      <c r="N19" s="44"/>
      <c r="O19" s="44"/>
      <c r="P19" s="39"/>
      <c r="Q19" s="3"/>
      <c r="R19" s="3"/>
      <c r="S19" s="3"/>
      <c r="T19" s="3"/>
      <c r="U19" s="3"/>
      <c r="V19" s="3"/>
      <c r="W19" s="3"/>
      <c r="X19" s="3"/>
    </row>
    <row r="20" spans="1:24" s="2" customFormat="1" ht="14.1" customHeight="1" x14ac:dyDescent="0.2">
      <c r="A20" s="49"/>
      <c r="B20" s="50"/>
      <c r="C20" s="51"/>
      <c r="D20" s="11" t="s">
        <v>48</v>
      </c>
      <c r="E20" s="43"/>
      <c r="F20" s="51"/>
      <c r="G20" s="60">
        <f>IF($E$8=$J$3,L20,IF($E$8=$J$4,M20,IF($E$8=$J$5,N20,IF($E$8=$J$6,O20,))))</f>
        <v>0</v>
      </c>
      <c r="H20" s="61">
        <f t="shared" si="0"/>
        <v>0</v>
      </c>
      <c r="I20" s="3"/>
      <c r="J20" s="46"/>
      <c r="K20" s="39"/>
      <c r="L20" s="41">
        <f>IF(AND($E18=$J$15,$E20=$J$15),$E$19,)</f>
        <v>0</v>
      </c>
      <c r="M20" s="41">
        <f>IF(AND($E18=$J$15,$E20=$J$15),$E$19,)</f>
        <v>0</v>
      </c>
      <c r="N20" s="41">
        <f>IF(AND($E18=$J$15,$E20=$J$15),$E$19,)</f>
        <v>0</v>
      </c>
      <c r="O20" s="41">
        <f>IF(AND($E18=$J$15,$E20=$J$15),$E$19,)</f>
        <v>0</v>
      </c>
      <c r="P20" s="39"/>
      <c r="Q20" s="3" t="s">
        <v>41</v>
      </c>
      <c r="R20" s="3"/>
      <c r="S20" s="3"/>
      <c r="T20" s="3"/>
      <c r="U20" s="3"/>
      <c r="V20" s="3"/>
      <c r="W20" s="3"/>
      <c r="X20" s="3"/>
    </row>
    <row r="21" spans="1:24" s="2" customFormat="1" ht="14.1" customHeight="1" x14ac:dyDescent="0.2">
      <c r="A21" s="49"/>
      <c r="B21" s="50"/>
      <c r="C21" s="51"/>
      <c r="D21" s="11" t="s">
        <v>66</v>
      </c>
      <c r="E21" s="90"/>
      <c r="F21" s="51"/>
      <c r="G21" s="60">
        <f>IF($E$8=$J$3,L21,IF($E$8=$J$4,M21,IF($E$8=$J$5,N21,IF($E$8=$J$6,O21,))))</f>
        <v>0</v>
      </c>
      <c r="H21" s="61">
        <f>G21*$J$9</f>
        <v>0</v>
      </c>
      <c r="I21" s="3"/>
      <c r="J21" s="46"/>
      <c r="K21" s="39"/>
      <c r="L21" s="41">
        <f>IF($E7=$L$4,80,)</f>
        <v>0</v>
      </c>
      <c r="M21" s="41">
        <f>IF($E7=$L$4,80,)</f>
        <v>0</v>
      </c>
      <c r="N21" s="41">
        <f>IF($E7=$L$4,160,)</f>
        <v>0</v>
      </c>
      <c r="O21" s="41">
        <f>IF($E7=$L$4,160,)</f>
        <v>0</v>
      </c>
      <c r="P21" s="39"/>
      <c r="Q21" s="3"/>
      <c r="R21" s="3"/>
      <c r="S21" s="3"/>
      <c r="T21" s="3"/>
      <c r="U21" s="3"/>
      <c r="V21" s="3"/>
      <c r="W21" s="3"/>
      <c r="X21" s="3"/>
    </row>
    <row r="22" spans="1:24" s="2" customFormat="1" ht="14.1" customHeight="1" x14ac:dyDescent="0.2">
      <c r="A22" s="49"/>
      <c r="B22" s="50"/>
      <c r="C22" s="51"/>
      <c r="D22" s="11" t="s">
        <v>49</v>
      </c>
      <c r="E22" s="62"/>
      <c r="F22" s="51"/>
      <c r="G22" s="60">
        <f>IF($E$8=$J$3,L22,IF($E$8=$J$4,M22,IF($E$8=$J$5,N22,IF($E$8=$J$6,O22,))))</f>
        <v>0</v>
      </c>
      <c r="H22" s="61">
        <f>G22*$J$9</f>
        <v>0</v>
      </c>
      <c r="I22" s="3"/>
      <c r="J22" s="46"/>
      <c r="K22" s="39"/>
      <c r="L22" s="45">
        <v>60</v>
      </c>
      <c r="M22" s="45">
        <v>60</v>
      </c>
      <c r="N22" s="45">
        <v>60</v>
      </c>
      <c r="O22" s="45">
        <v>100</v>
      </c>
      <c r="P22" s="39"/>
      <c r="Q22" s="3"/>
      <c r="R22" s="3"/>
      <c r="S22" s="3"/>
      <c r="T22" s="3"/>
      <c r="U22" s="3"/>
      <c r="V22" s="3"/>
      <c r="W22" s="3"/>
    </row>
    <row r="23" spans="1:24" s="2" customFormat="1" ht="14.1" customHeight="1" x14ac:dyDescent="0.2">
      <c r="A23" s="49"/>
      <c r="B23" s="50"/>
      <c r="C23" s="51"/>
      <c r="D23" s="11"/>
      <c r="E23" s="62"/>
      <c r="F23" s="51"/>
      <c r="G23" s="63"/>
      <c r="H23" s="65"/>
      <c r="I23" s="3"/>
      <c r="J23" s="46"/>
      <c r="K23" s="39"/>
      <c r="L23" s="44"/>
      <c r="M23" s="44"/>
      <c r="N23" s="44"/>
      <c r="O23" s="44"/>
      <c r="P23" s="39"/>
      <c r="Q23" s="3"/>
      <c r="R23" s="3"/>
      <c r="S23" s="3"/>
      <c r="T23" s="3"/>
      <c r="U23" s="3"/>
      <c r="V23" s="3"/>
      <c r="W23" s="3"/>
    </row>
    <row r="24" spans="1:24" s="2" customFormat="1" ht="14.1" customHeight="1" x14ac:dyDescent="0.2">
      <c r="A24" s="49"/>
      <c r="B24" s="50" t="s">
        <v>32</v>
      </c>
      <c r="C24" s="51"/>
      <c r="D24" s="11" t="s">
        <v>31</v>
      </c>
      <c r="E24" s="16"/>
      <c r="F24" s="51"/>
      <c r="G24" s="60">
        <f>IF($E$8=$J$3,L24,IF($E$8=$J$4,M24,IF($E$8=$J$5,N24,IF($E$8=$J$6,O24,))))</f>
        <v>0</v>
      </c>
      <c r="H24" s="61">
        <f>G24*$J$9</f>
        <v>0</v>
      </c>
      <c r="I24" s="3"/>
      <c r="J24" s="46"/>
      <c r="K24" s="39"/>
      <c r="L24" s="41">
        <f>$E$24*64</f>
        <v>0</v>
      </c>
      <c r="M24" s="41">
        <f>$E$24*64</f>
        <v>0</v>
      </c>
      <c r="N24" s="41">
        <f>$E$24*64</f>
        <v>0</v>
      </c>
      <c r="O24" s="41">
        <f>$E$24*64</f>
        <v>0</v>
      </c>
      <c r="P24" s="39"/>
      <c r="Q24" s="3"/>
      <c r="R24" s="3"/>
      <c r="S24" s="3"/>
      <c r="T24" s="3"/>
      <c r="U24" s="3"/>
      <c r="V24" s="3"/>
      <c r="W24" s="3"/>
    </row>
    <row r="25" spans="1:24" s="2" customFormat="1" ht="14.1" customHeight="1" x14ac:dyDescent="0.2">
      <c r="A25" s="49"/>
      <c r="B25" s="50"/>
      <c r="C25" s="51"/>
      <c r="D25" s="11"/>
      <c r="E25" s="62"/>
      <c r="F25" s="51"/>
      <c r="G25" s="66"/>
      <c r="H25" s="67"/>
      <c r="I25" s="3"/>
      <c r="J25" s="46"/>
      <c r="K25" s="39"/>
      <c r="L25" s="48"/>
      <c r="M25" s="48"/>
      <c r="N25" s="48"/>
      <c r="O25" s="48"/>
      <c r="P25" s="39"/>
      <c r="Q25" s="3"/>
      <c r="R25" s="3"/>
      <c r="S25" s="3"/>
      <c r="T25" s="3"/>
      <c r="U25" s="3"/>
      <c r="V25" s="3"/>
      <c r="W25" s="3"/>
    </row>
    <row r="26" spans="1:24" s="2" customFormat="1" ht="14.1" customHeight="1" x14ac:dyDescent="0.2">
      <c r="A26" s="57" t="s">
        <v>10</v>
      </c>
      <c r="B26" s="51"/>
      <c r="C26" s="51"/>
      <c r="D26" s="51"/>
      <c r="E26" s="51"/>
      <c r="F26" s="51"/>
      <c r="G26" s="66"/>
      <c r="H26" s="67"/>
      <c r="I26" s="3"/>
      <c r="J26" s="38"/>
      <c r="K26" s="39"/>
      <c r="L26" s="39"/>
      <c r="M26" s="39"/>
      <c r="N26" s="39"/>
      <c r="O26" s="39"/>
      <c r="P26" s="39"/>
    </row>
    <row r="27" spans="1:24" s="2" customFormat="1" ht="14.1" customHeight="1" x14ac:dyDescent="0.2">
      <c r="A27" s="49"/>
      <c r="B27" s="68" t="s">
        <v>3</v>
      </c>
      <c r="C27" s="51"/>
      <c r="D27" s="51"/>
      <c r="E27" s="51"/>
      <c r="F27" s="51"/>
      <c r="G27" s="60">
        <f>IF($E$8=$J$3,L27,IF($E$8=$J$4,M27,IF($E$8=$J$5,N27,IF($E$8=$J$6,O27,))))</f>
        <v>0</v>
      </c>
      <c r="H27" s="61">
        <f>G27*$J$9</f>
        <v>0</v>
      </c>
      <c r="I27" s="3"/>
      <c r="J27" s="38"/>
      <c r="K27" s="39"/>
      <c r="L27" s="40">
        <v>180</v>
      </c>
      <c r="M27" s="40">
        <v>220</v>
      </c>
      <c r="N27" s="40">
        <v>300</v>
      </c>
      <c r="O27" s="40">
        <v>380</v>
      </c>
      <c r="P27" s="39"/>
      <c r="Q27" s="3"/>
    </row>
    <row r="28" spans="1:24" ht="14.1" customHeight="1" x14ac:dyDescent="0.2">
      <c r="A28" s="57"/>
      <c r="B28" s="68" t="s">
        <v>58</v>
      </c>
      <c r="C28" s="53"/>
      <c r="D28" s="53"/>
      <c r="E28" s="53"/>
      <c r="F28" s="53"/>
      <c r="G28" s="60">
        <f>IF($E$8=$J$3,L28,IF($E$8=$J$4,M28,IF($E$8=$J$5,N28,IF($E$8=$J$6,O28,))))</f>
        <v>0</v>
      </c>
      <c r="H28" s="61">
        <f>G28*$J$9</f>
        <v>0</v>
      </c>
      <c r="L28" s="42">
        <v>280</v>
      </c>
      <c r="M28" s="42">
        <v>380</v>
      </c>
      <c r="N28" s="42">
        <v>480</v>
      </c>
      <c r="O28" s="42">
        <v>580</v>
      </c>
      <c r="Q28" s="3"/>
    </row>
    <row r="29" spans="1:24" ht="14.1" customHeight="1" x14ac:dyDescent="0.2">
      <c r="A29" s="57"/>
      <c r="B29" s="69" t="s">
        <v>4</v>
      </c>
      <c r="C29" s="53"/>
      <c r="D29" s="53"/>
      <c r="E29" s="53"/>
      <c r="F29" s="53"/>
      <c r="G29" s="60">
        <f>IF($E$8=$J$3,L29,IF($E$8=$J$4,M29,IF($E$8=$J$5,N29,IF($E$8=$J$6,O29,))))</f>
        <v>0</v>
      </c>
      <c r="H29" s="61">
        <f>G29*$J$9</f>
        <v>0</v>
      </c>
      <c r="L29" s="42">
        <v>100</v>
      </c>
      <c r="M29" s="42">
        <v>130</v>
      </c>
      <c r="N29" s="42">
        <v>150</v>
      </c>
      <c r="O29" s="42">
        <v>180</v>
      </c>
      <c r="Q29" s="3"/>
    </row>
    <row r="30" spans="1:24" ht="14.1" customHeight="1" x14ac:dyDescent="0.2">
      <c r="A30" s="57"/>
      <c r="B30" s="50" t="s">
        <v>5</v>
      </c>
      <c r="C30" s="53"/>
      <c r="D30" s="53"/>
      <c r="E30" s="53"/>
      <c r="F30" s="53"/>
      <c r="G30" s="60">
        <f>IF($E$8=$J$3,L30,IF($E$8=$J$4,M30,IF($E$8=$J$5,N30,IF($E$8=$J$6,O30,))))</f>
        <v>0</v>
      </c>
      <c r="H30" s="61">
        <f>G30*$J$9</f>
        <v>0</v>
      </c>
      <c r="L30" s="42">
        <v>120</v>
      </c>
      <c r="M30" s="42">
        <v>200</v>
      </c>
      <c r="N30" s="42">
        <v>280</v>
      </c>
      <c r="O30" s="42">
        <v>360</v>
      </c>
      <c r="Q30" s="3"/>
    </row>
    <row r="31" spans="1:24" ht="14.1" customHeight="1" x14ac:dyDescent="0.2">
      <c r="A31" s="57" t="s">
        <v>11</v>
      </c>
      <c r="B31" s="50"/>
      <c r="C31" s="53"/>
      <c r="D31" s="53"/>
      <c r="E31" s="53"/>
      <c r="F31" s="53"/>
      <c r="G31" s="70"/>
      <c r="H31" s="71"/>
    </row>
    <row r="32" spans="1:24" ht="14.1" customHeight="1" x14ac:dyDescent="0.2">
      <c r="A32" s="57"/>
      <c r="B32" s="50" t="s">
        <v>6</v>
      </c>
      <c r="C32" s="53"/>
      <c r="D32" s="53"/>
      <c r="E32" s="53"/>
      <c r="F32" s="53"/>
      <c r="G32" s="60">
        <f>IF($E$8=$J$3,L32,IF($E$8=$J$4,M32,IF($E$8=$J$5,N32,IF($E$8=$J$6,O32,))))</f>
        <v>0</v>
      </c>
      <c r="H32" s="61">
        <f>G32*$J$9</f>
        <v>0</v>
      </c>
      <c r="L32" s="42">
        <v>700</v>
      </c>
      <c r="M32" s="42">
        <v>1000</v>
      </c>
      <c r="N32" s="42">
        <v>1200</v>
      </c>
      <c r="O32" s="42">
        <v>1400</v>
      </c>
    </row>
    <row r="33" spans="1:21" ht="14.1" customHeight="1" x14ac:dyDescent="0.2">
      <c r="A33" s="57"/>
      <c r="B33" s="50" t="s">
        <v>7</v>
      </c>
      <c r="C33" s="53"/>
      <c r="D33" s="53"/>
      <c r="E33" s="53"/>
      <c r="F33" s="53"/>
      <c r="G33" s="60">
        <f>IF($E$8=$J$3,L33,IF($E$8=$J$4,M33,IF($E$8=$J$5,N33,IF($E$8=$J$6,O33,))))</f>
        <v>0</v>
      </c>
      <c r="H33" s="61">
        <f>G33*$J$9</f>
        <v>0</v>
      </c>
      <c r="L33" s="42">
        <v>60</v>
      </c>
      <c r="M33" s="42">
        <v>60</v>
      </c>
      <c r="N33" s="42">
        <v>80</v>
      </c>
      <c r="O33" s="42">
        <v>80</v>
      </c>
    </row>
    <row r="34" spans="1:21" ht="14.1" customHeight="1" x14ac:dyDescent="0.2">
      <c r="A34" s="57"/>
      <c r="B34" s="68" t="s">
        <v>51</v>
      </c>
      <c r="C34" s="53"/>
      <c r="D34" s="53"/>
      <c r="E34" s="53"/>
      <c r="F34" s="53"/>
      <c r="G34" s="60">
        <f>IF($E$8=$J$3,L34,IF($E$8=$J$4,M34,IF($E$8=$J$5,N34,IF($E$8=$J$6,O34,))))</f>
        <v>0</v>
      </c>
      <c r="H34" s="61">
        <f>G34*$J$9</f>
        <v>0</v>
      </c>
      <c r="L34" s="42">
        <v>25</v>
      </c>
      <c r="M34" s="42">
        <v>50</v>
      </c>
      <c r="N34" s="42">
        <v>75</v>
      </c>
      <c r="O34" s="42">
        <v>100</v>
      </c>
    </row>
    <row r="35" spans="1:21" ht="14.1" customHeight="1" x14ac:dyDescent="0.2">
      <c r="A35" s="57"/>
      <c r="B35" s="68" t="s">
        <v>52</v>
      </c>
      <c r="C35" s="53"/>
      <c r="D35" s="53"/>
      <c r="E35" s="53"/>
      <c r="F35" s="53"/>
      <c r="G35" s="60">
        <f>IF($E$8=$J$3,L35,IF($E$8=$J$4,M35,IF($E$8=$J$5,N35,IF($E$8=$J$6,O35,))))</f>
        <v>0</v>
      </c>
      <c r="H35" s="61">
        <f>G35*$J$9</f>
        <v>0</v>
      </c>
      <c r="L35" s="42">
        <v>60</v>
      </c>
      <c r="M35" s="42">
        <v>60</v>
      </c>
      <c r="N35" s="42">
        <v>60</v>
      </c>
      <c r="O35" s="42">
        <v>60</v>
      </c>
    </row>
    <row r="36" spans="1:21" ht="14.1" customHeight="1" x14ac:dyDescent="0.2">
      <c r="A36" s="57"/>
      <c r="B36" s="50" t="s">
        <v>8</v>
      </c>
      <c r="C36" s="53"/>
      <c r="D36" s="53"/>
      <c r="E36" s="53"/>
      <c r="F36" s="53"/>
      <c r="G36" s="60">
        <f>IF($E$8=$J$3,L36,IF($E$8=$J$4,M36,IF($E$8=$J$5,N36,IF($E$8=$J$6,O36,))))</f>
        <v>0</v>
      </c>
      <c r="H36" s="61">
        <f>G36*$J$9</f>
        <v>0</v>
      </c>
      <c r="L36" s="42">
        <v>80</v>
      </c>
      <c r="M36" s="42">
        <v>110</v>
      </c>
      <c r="N36" s="42">
        <v>130</v>
      </c>
      <c r="O36" s="42">
        <v>220</v>
      </c>
    </row>
    <row r="37" spans="1:21" ht="14.1" customHeight="1" x14ac:dyDescent="0.2">
      <c r="A37" s="57" t="s">
        <v>12</v>
      </c>
      <c r="B37" s="50"/>
      <c r="C37" s="53"/>
      <c r="D37" s="53"/>
      <c r="E37" s="53"/>
      <c r="F37" s="53"/>
      <c r="G37" s="70"/>
      <c r="H37" s="71"/>
    </row>
    <row r="38" spans="1:21" ht="14.1" customHeight="1" x14ac:dyDescent="0.2">
      <c r="A38" s="52"/>
      <c r="B38" s="50" t="s">
        <v>22</v>
      </c>
      <c r="C38" s="53"/>
      <c r="D38" s="11" t="s">
        <v>24</v>
      </c>
      <c r="E38" s="16"/>
      <c r="F38" s="53"/>
      <c r="G38" s="60">
        <f>IF($E$8=$J$3,L38,IF($E$8=$J$4,M38,IF($E$8=$J$5,N38,IF($E$8=$J$6,O38,))))</f>
        <v>0</v>
      </c>
      <c r="H38" s="61">
        <f>G38*$J$9</f>
        <v>0</v>
      </c>
      <c r="L38" s="41">
        <f>$E38*850</f>
        <v>0</v>
      </c>
      <c r="M38" s="41">
        <f>$E38*850</f>
        <v>0</v>
      </c>
      <c r="N38" s="41">
        <f>$E38*850</f>
        <v>0</v>
      </c>
      <c r="O38" s="41">
        <f>$E38*850</f>
        <v>0</v>
      </c>
      <c r="Q38" t="s">
        <v>25</v>
      </c>
    </row>
    <row r="39" spans="1:21" ht="14.1" customHeight="1" x14ac:dyDescent="0.2">
      <c r="A39" s="52"/>
      <c r="B39" s="50" t="s">
        <v>23</v>
      </c>
      <c r="C39" s="53"/>
      <c r="D39" s="11" t="s">
        <v>24</v>
      </c>
      <c r="E39" s="16"/>
      <c r="F39" s="53"/>
      <c r="G39" s="60">
        <f>IF($E$8=$J$3,L39,IF($E$8=$J$4,M39,IF($E$8=$J$5,N39,IF($E$8=$J$6,O39,))))</f>
        <v>0</v>
      </c>
      <c r="H39" s="61">
        <f>G39*$J$9</f>
        <v>0</v>
      </c>
      <c r="L39" s="41">
        <f>$E39*950</f>
        <v>0</v>
      </c>
      <c r="M39" s="41">
        <f>$E39*950</f>
        <v>0</v>
      </c>
      <c r="N39" s="41">
        <f>$E39*950</f>
        <v>0</v>
      </c>
      <c r="O39" s="41">
        <f>$E39*950</f>
        <v>0</v>
      </c>
      <c r="Q39" t="s">
        <v>26</v>
      </c>
    </row>
    <row r="40" spans="1:21" ht="14.1" customHeight="1" x14ac:dyDescent="0.2">
      <c r="A40" s="52"/>
      <c r="B40" s="68" t="s">
        <v>54</v>
      </c>
      <c r="C40" s="53"/>
      <c r="D40" s="11" t="s">
        <v>24</v>
      </c>
      <c r="E40" s="16"/>
      <c r="F40" s="53"/>
      <c r="G40" s="60">
        <f>IF($E$8=$J$3,L40,IF($E$8=$J$4,M40,IF($E$8=$J$5,N40,IF($E$8=$J$6,O40,))))</f>
        <v>0</v>
      </c>
      <c r="H40" s="61">
        <f>G40*$J$9</f>
        <v>0</v>
      </c>
      <c r="L40" s="41">
        <f>$E40*1440</f>
        <v>0</v>
      </c>
      <c r="M40" s="41">
        <f>$E40*1440</f>
        <v>0</v>
      </c>
      <c r="N40" s="41">
        <f>$E40*1440</f>
        <v>0</v>
      </c>
      <c r="O40" s="41">
        <f>$E40*1440</f>
        <v>0</v>
      </c>
      <c r="Q40" s="86" t="s">
        <v>53</v>
      </c>
    </row>
    <row r="41" spans="1:21" ht="14.1" customHeight="1" x14ac:dyDescent="0.2">
      <c r="A41" s="52"/>
      <c r="B41" s="50" t="s">
        <v>13</v>
      </c>
      <c r="C41" s="53"/>
      <c r="D41" s="11"/>
      <c r="E41" s="53"/>
      <c r="F41" s="53"/>
      <c r="G41" s="63"/>
      <c r="H41" s="64"/>
      <c r="L41" s="47"/>
      <c r="M41" s="47"/>
      <c r="N41" s="47"/>
      <c r="O41" s="47"/>
      <c r="Q41" s="4"/>
      <c r="R41" s="4"/>
      <c r="S41" s="4"/>
      <c r="T41" s="4"/>
      <c r="U41" s="4"/>
    </row>
    <row r="42" spans="1:21" ht="14.1" customHeight="1" x14ac:dyDescent="0.2">
      <c r="A42" s="52"/>
      <c r="B42" s="50"/>
      <c r="C42" s="53"/>
      <c r="D42" s="11" t="s">
        <v>40</v>
      </c>
      <c r="E42" s="16"/>
      <c r="F42" s="53"/>
      <c r="G42" s="60">
        <f>IF($E$8=$J$3,L42,IF($E$8=$J$4,M42,IF($E$8=$J$5,N42,IF($E$8=$J$6,O42,))))</f>
        <v>0</v>
      </c>
      <c r="H42" s="61">
        <f>G42*$J$9</f>
        <v>0</v>
      </c>
      <c r="L42" s="41">
        <f>IF($E$42=J15,1200,)</f>
        <v>0</v>
      </c>
      <c r="M42" s="41">
        <f>IF($E$42=J15,1200,)</f>
        <v>0</v>
      </c>
      <c r="N42" s="41">
        <f>IF($E$42=J15,2200,)</f>
        <v>0</v>
      </c>
      <c r="O42" s="41">
        <f>IF($E$42=J15,2200,)</f>
        <v>0</v>
      </c>
      <c r="Q42" s="3" t="s">
        <v>55</v>
      </c>
      <c r="R42" s="4"/>
      <c r="S42" s="4"/>
      <c r="T42" s="4"/>
      <c r="U42" s="4"/>
    </row>
    <row r="43" spans="1:21" ht="14.1" customHeight="1" x14ac:dyDescent="0.2">
      <c r="A43" s="72"/>
      <c r="B43" s="73"/>
      <c r="C43" s="73"/>
      <c r="D43" s="73"/>
      <c r="E43" s="73"/>
      <c r="F43" s="73"/>
      <c r="G43" s="73"/>
      <c r="H43" s="74"/>
    </row>
    <row r="44" spans="1:21" ht="14.1" customHeight="1" x14ac:dyDescent="0.2">
      <c r="A44" s="72"/>
      <c r="B44" s="73"/>
      <c r="C44" s="73"/>
      <c r="D44" s="73"/>
      <c r="E44" s="73"/>
      <c r="F44" s="73"/>
      <c r="G44" s="73"/>
      <c r="H44" s="74"/>
    </row>
    <row r="45" spans="1:21" ht="14.1" customHeight="1" x14ac:dyDescent="0.2">
      <c r="A45" s="72"/>
      <c r="B45" s="73"/>
      <c r="C45" s="73"/>
      <c r="D45" s="20"/>
      <c r="E45" s="17" t="s">
        <v>27</v>
      </c>
      <c r="F45" s="19"/>
      <c r="G45" s="21">
        <f>SUM(G10:G44)</f>
        <v>0</v>
      </c>
      <c r="H45" s="75">
        <f>G45*$J$9</f>
        <v>0</v>
      </c>
    </row>
    <row r="46" spans="1:21" ht="14.1" customHeight="1" x14ac:dyDescent="0.2">
      <c r="A46" s="76"/>
      <c r="B46" s="19"/>
      <c r="C46" s="19"/>
      <c r="D46" s="18"/>
      <c r="E46" s="18"/>
      <c r="F46" s="19"/>
      <c r="G46" s="18"/>
      <c r="H46" s="23"/>
      <c r="J46" s="24">
        <v>0.25</v>
      </c>
    </row>
    <row r="47" spans="1:21" ht="14.1" customHeight="1" x14ac:dyDescent="0.2">
      <c r="A47" s="76"/>
      <c r="B47" s="77" t="str">
        <f>IF(E47=0,"Net-to-Gross factor at "&amp;J48,"Net-to-Gross factor at "&amp;E47)</f>
        <v>Net-to-Gross factor at 0.27</v>
      </c>
      <c r="C47" s="19"/>
      <c r="D47" s="11" t="s">
        <v>30</v>
      </c>
      <c r="E47" s="16"/>
      <c r="F47" s="19"/>
      <c r="G47" s="22">
        <f>IF(E47=0,G45*J48,G45*E47)</f>
        <v>0</v>
      </c>
      <c r="H47" s="78">
        <f>G47*$J$9</f>
        <v>0</v>
      </c>
      <c r="J47" s="24">
        <v>0.26</v>
      </c>
      <c r="Q47" s="4"/>
      <c r="R47" s="4"/>
      <c r="S47" s="4"/>
      <c r="T47" s="4"/>
      <c r="U47" s="4"/>
    </row>
    <row r="48" spans="1:21" ht="14.1" customHeight="1" x14ac:dyDescent="0.2">
      <c r="A48" s="76"/>
      <c r="B48" s="91" t="s">
        <v>56</v>
      </c>
      <c r="C48" s="91"/>
      <c r="D48" s="91"/>
      <c r="E48" s="91"/>
      <c r="F48" s="19"/>
      <c r="G48" s="25"/>
      <c r="H48" s="79"/>
      <c r="J48" s="24">
        <v>0.27</v>
      </c>
    </row>
    <row r="49" spans="1:20" ht="14.1" customHeight="1" x14ac:dyDescent="0.2">
      <c r="A49" s="76"/>
      <c r="B49" s="91"/>
      <c r="C49" s="91"/>
      <c r="D49" s="91"/>
      <c r="E49" s="91"/>
      <c r="F49" s="19"/>
      <c r="G49" s="25"/>
      <c r="H49" s="79"/>
      <c r="J49" s="24">
        <v>0.28000000000000003</v>
      </c>
    </row>
    <row r="50" spans="1:20" ht="14.1" customHeight="1" x14ac:dyDescent="0.2">
      <c r="A50" s="76"/>
      <c r="B50" s="91"/>
      <c r="C50" s="91"/>
      <c r="D50" s="91"/>
      <c r="E50" s="91"/>
      <c r="F50" s="19"/>
      <c r="G50" s="25"/>
      <c r="H50" s="79"/>
      <c r="J50" s="24">
        <v>0.28999999999999998</v>
      </c>
    </row>
    <row r="51" spans="1:20" ht="14.1" customHeight="1" x14ac:dyDescent="0.2">
      <c r="A51" s="76"/>
      <c r="B51" s="91"/>
      <c r="C51" s="91"/>
      <c r="D51" s="91"/>
      <c r="E51" s="91"/>
      <c r="F51" s="19"/>
      <c r="G51" s="25"/>
      <c r="H51" s="79"/>
      <c r="J51" s="24">
        <v>0.3</v>
      </c>
    </row>
    <row r="52" spans="1:20" ht="14.1" customHeight="1" x14ac:dyDescent="0.2">
      <c r="A52" s="76"/>
      <c r="B52" s="91"/>
      <c r="C52" s="91"/>
      <c r="D52" s="91"/>
      <c r="E52" s="91"/>
      <c r="F52" s="19"/>
      <c r="G52" s="25"/>
      <c r="H52" s="79"/>
      <c r="J52" s="24"/>
    </row>
    <row r="53" spans="1:20" ht="14.1" customHeight="1" x14ac:dyDescent="0.2">
      <c r="A53" s="76"/>
      <c r="B53" s="91"/>
      <c r="C53" s="91"/>
      <c r="D53" s="91"/>
      <c r="E53" s="91"/>
      <c r="F53" s="19"/>
      <c r="G53" s="25"/>
      <c r="H53" s="79"/>
      <c r="J53" s="24"/>
    </row>
    <row r="54" spans="1:20" ht="14.1" customHeight="1" x14ac:dyDescent="0.2">
      <c r="A54" s="76"/>
      <c r="B54" s="80"/>
      <c r="C54" s="80"/>
      <c r="D54" s="80"/>
      <c r="E54" s="17" t="s">
        <v>28</v>
      </c>
      <c r="F54" s="19"/>
      <c r="G54" s="21">
        <f>G45+G47</f>
        <v>0</v>
      </c>
      <c r="H54" s="75">
        <f>G54*$J$9</f>
        <v>0</v>
      </c>
      <c r="J54" s="24"/>
    </row>
    <row r="55" spans="1:20" ht="14.1" customHeight="1" x14ac:dyDescent="0.2">
      <c r="A55" s="76"/>
      <c r="B55" s="80"/>
      <c r="C55" s="80"/>
      <c r="D55" s="80"/>
      <c r="E55" s="17"/>
      <c r="F55" s="19"/>
      <c r="G55" s="25"/>
      <c r="H55" s="79"/>
      <c r="J55" s="24"/>
    </row>
    <row r="56" spans="1:20" ht="14.1" customHeight="1" x14ac:dyDescent="0.2">
      <c r="A56" s="57" t="s">
        <v>36</v>
      </c>
      <c r="B56" s="50"/>
      <c r="C56" s="53"/>
      <c r="D56" s="53"/>
      <c r="E56" s="53"/>
      <c r="F56" s="53"/>
      <c r="G56" s="70"/>
      <c r="H56" s="71"/>
    </row>
    <row r="57" spans="1:20" ht="14.1" customHeight="1" x14ac:dyDescent="0.2">
      <c r="A57" s="52"/>
      <c r="B57" s="50"/>
      <c r="C57" s="53"/>
      <c r="D57" s="11" t="s">
        <v>43</v>
      </c>
      <c r="E57" s="53"/>
      <c r="F57" s="53"/>
      <c r="G57" s="60">
        <f>IF($E$8=$J$3,L57,IF($E$8=$J$4,M57,IF($E$8=$J$5,N57,IF($E$8=$J$6,O57,))))</f>
        <v>0</v>
      </c>
      <c r="H57" s="61">
        <f>G57*$J$9</f>
        <v>0</v>
      </c>
      <c r="L57" s="45">
        <f>IF($E$38&lt;&gt;0,100,)</f>
        <v>0</v>
      </c>
      <c r="M57" s="45">
        <f>IF($E$38&lt;&gt;0,100,)</f>
        <v>0</v>
      </c>
      <c r="N57" s="45">
        <f>IF($E$38&lt;&gt;0,100,)</f>
        <v>0</v>
      </c>
      <c r="O57" s="45">
        <f>IF($E$38&lt;&gt;0,100,)</f>
        <v>0</v>
      </c>
      <c r="Q57" s="4"/>
      <c r="R57" s="4"/>
      <c r="S57" s="4"/>
      <c r="T57" s="4"/>
    </row>
    <row r="58" spans="1:20" ht="14.1" customHeight="1" x14ac:dyDescent="0.2">
      <c r="A58" s="52"/>
      <c r="B58" s="50"/>
      <c r="C58" s="53"/>
      <c r="D58" s="11" t="s">
        <v>44</v>
      </c>
      <c r="E58" s="53"/>
      <c r="F58" s="53"/>
      <c r="G58" s="60">
        <f>IF($E$8=$J$3,L58,IF($E$8=$J$4,M58,IF($E$8=$J$5,N58,IF($E$8=$J$6,O58,))))</f>
        <v>0</v>
      </c>
      <c r="H58" s="61">
        <f>G58*$J$9</f>
        <v>0</v>
      </c>
      <c r="L58" s="45">
        <f>IF($E$39&lt;&gt;0,100,)</f>
        <v>0</v>
      </c>
      <c r="M58" s="45">
        <f>IF($E$39&lt;&gt;0,100,)</f>
        <v>0</v>
      </c>
      <c r="N58" s="45">
        <f>IF($E$39&lt;&gt;0,100,)</f>
        <v>0</v>
      </c>
      <c r="O58" s="45">
        <f>IF($E$39&lt;&gt;0,100,)</f>
        <v>0</v>
      </c>
      <c r="Q58" s="4"/>
      <c r="R58" s="4"/>
      <c r="S58" s="4"/>
      <c r="T58" s="4"/>
    </row>
    <row r="59" spans="1:20" ht="14.1" customHeight="1" x14ac:dyDescent="0.2">
      <c r="A59" s="52"/>
      <c r="B59" s="50"/>
      <c r="C59" s="53"/>
      <c r="D59" s="11" t="s">
        <v>57</v>
      </c>
      <c r="E59" s="53"/>
      <c r="F59" s="53"/>
      <c r="G59" s="60">
        <f>IF($E$8=$J$3,L59,IF($E$8=$J$4,M59,IF($E$8=$J$5,N59,IF($E$8=$J$6,O59,))))</f>
        <v>0</v>
      </c>
      <c r="H59" s="61">
        <f>G59*$J$9</f>
        <v>0</v>
      </c>
      <c r="L59" s="45">
        <f>IF($E$40&lt;&gt;0,150,)</f>
        <v>0</v>
      </c>
      <c r="M59" s="45">
        <f>IF($E$40&lt;&gt;0,150,)</f>
        <v>0</v>
      </c>
      <c r="N59" s="45">
        <f>IF($E$40&lt;&gt;0,150,)</f>
        <v>0</v>
      </c>
      <c r="O59" s="45">
        <f>IF($E$40&lt;&gt;0,150,)</f>
        <v>0</v>
      </c>
      <c r="Q59" s="4"/>
      <c r="R59" s="4"/>
      <c r="S59" s="4"/>
      <c r="T59" s="4"/>
    </row>
    <row r="60" spans="1:20" ht="14.1" customHeight="1" x14ac:dyDescent="0.2">
      <c r="A60" s="52"/>
      <c r="B60" s="50"/>
      <c r="C60" s="53"/>
      <c r="D60" s="11" t="s">
        <v>60</v>
      </c>
      <c r="E60" s="16">
        <v>150</v>
      </c>
      <c r="F60" s="51"/>
      <c r="G60" s="63"/>
      <c r="H60" s="64"/>
      <c r="I60" s="3"/>
      <c r="J60" s="46"/>
      <c r="K60" s="39"/>
      <c r="L60" s="44"/>
      <c r="M60" s="44"/>
      <c r="N60" s="44"/>
      <c r="O60" s="44"/>
      <c r="Q60" s="4"/>
      <c r="R60" s="4"/>
      <c r="S60" s="4"/>
      <c r="T60" s="4"/>
    </row>
    <row r="61" spans="1:20" ht="14.1" customHeight="1" x14ac:dyDescent="0.2">
      <c r="A61" s="52"/>
      <c r="B61" s="50"/>
      <c r="C61" s="53"/>
      <c r="D61" s="11" t="s">
        <v>61</v>
      </c>
      <c r="E61" s="43" t="s">
        <v>34</v>
      </c>
      <c r="F61" s="51"/>
      <c r="G61" s="60">
        <f>IF($E$8=$J$3,L61,IF($E$8=$J$4,M61,IF($E$8=$J$5,N61,IF($E$8=$J$6,O61,))))</f>
        <v>0</v>
      </c>
      <c r="H61" s="61">
        <f>G61*$J$9</f>
        <v>0</v>
      </c>
      <c r="I61" s="3"/>
      <c r="J61" s="46"/>
      <c r="K61" s="39"/>
      <c r="L61" s="41">
        <f>IF(AND($E$18=$J$15,$E61=$J$15),$E$60,)</f>
        <v>0</v>
      </c>
      <c r="M61" s="41">
        <f>IF(AND($E$18=$J$15,$E61=$J$15),$E$60,)</f>
        <v>0</v>
      </c>
      <c r="N61" s="41">
        <f>IF(AND($E$18=$J$15,$E61=$J$15),$E$60,)</f>
        <v>0</v>
      </c>
      <c r="O61" s="41">
        <f>IF(AND($E$18=$J$15,$E61=$J$15),$E$60,)</f>
        <v>0</v>
      </c>
      <c r="Q61" s="3" t="s">
        <v>62</v>
      </c>
      <c r="R61" s="4"/>
      <c r="S61" s="4"/>
      <c r="T61" s="4"/>
    </row>
    <row r="62" spans="1:20" ht="14.1" customHeight="1" x14ac:dyDescent="0.2">
      <c r="A62" s="52"/>
      <c r="B62" s="50"/>
      <c r="C62" s="53"/>
      <c r="D62" s="11"/>
      <c r="E62" s="62"/>
      <c r="F62" s="53"/>
      <c r="G62" s="66"/>
      <c r="H62" s="67"/>
      <c r="L62" s="48"/>
      <c r="M62" s="48"/>
      <c r="N62" s="48"/>
      <c r="O62" s="48"/>
    </row>
    <row r="63" spans="1:20" ht="14.1" customHeight="1" x14ac:dyDescent="0.2">
      <c r="A63" s="76"/>
      <c r="B63" s="19"/>
      <c r="C63" s="19"/>
      <c r="D63" s="18"/>
      <c r="E63" s="18"/>
      <c r="F63" s="19"/>
      <c r="G63" s="18"/>
      <c r="H63" s="23"/>
      <c r="J63" s="24"/>
    </row>
    <row r="64" spans="1:20" ht="14.1" customHeight="1" x14ac:dyDescent="0.2">
      <c r="A64" s="76"/>
      <c r="B64" s="19"/>
      <c r="C64" s="19"/>
      <c r="D64" s="19"/>
      <c r="E64" s="17" t="s">
        <v>37</v>
      </c>
      <c r="F64" s="19"/>
      <c r="G64" s="21">
        <f>G54+G57+G58+G59+G61</f>
        <v>0</v>
      </c>
      <c r="H64" s="75">
        <f>G64*$J$9</f>
        <v>0</v>
      </c>
      <c r="J64" s="24"/>
    </row>
    <row r="65" spans="1:8" ht="14.1" customHeight="1" x14ac:dyDescent="0.2">
      <c r="A65" s="81"/>
      <c r="B65" s="82"/>
      <c r="C65" s="82"/>
      <c r="D65" s="82"/>
      <c r="E65" s="82"/>
      <c r="F65" s="82"/>
      <c r="G65" s="82"/>
      <c r="H65" s="83"/>
    </row>
    <row r="66" spans="1:8" ht="14.1" customHeight="1" x14ac:dyDescent="0.2"/>
    <row r="67" spans="1:8" ht="14.1" customHeight="1" x14ac:dyDescent="0.2"/>
    <row r="68" spans="1:8" ht="14.1" customHeight="1" x14ac:dyDescent="0.2"/>
    <row r="69" spans="1:8" ht="14.1" customHeight="1" x14ac:dyDescent="0.2"/>
    <row r="70" spans="1:8" ht="14.1" customHeight="1" x14ac:dyDescent="0.2"/>
    <row r="71" spans="1:8" ht="14.1" customHeight="1" x14ac:dyDescent="0.2"/>
    <row r="72" spans="1:8" ht="14.1" customHeight="1" x14ac:dyDescent="0.2"/>
    <row r="73" spans="1:8" ht="14.1" customHeight="1" x14ac:dyDescent="0.2"/>
    <row r="74" spans="1:8" ht="14.1" customHeight="1" x14ac:dyDescent="0.2"/>
    <row r="75" spans="1:8" ht="14.1" customHeight="1" x14ac:dyDescent="0.2"/>
    <row r="76" spans="1:8" ht="14.1" customHeight="1" x14ac:dyDescent="0.2"/>
    <row r="77" spans="1:8" ht="14.1" customHeight="1" x14ac:dyDescent="0.2"/>
    <row r="78" spans="1:8" ht="14.1" customHeight="1" x14ac:dyDescent="0.2"/>
    <row r="79" spans="1:8" ht="14.1" customHeight="1" x14ac:dyDescent="0.2"/>
    <row r="80" spans="1:8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</sheetData>
  <mergeCells count="6">
    <mergeCell ref="B48:E53"/>
    <mergeCell ref="A6:H6"/>
    <mergeCell ref="F3:H4"/>
    <mergeCell ref="A1:H1"/>
    <mergeCell ref="A3:B4"/>
    <mergeCell ref="D3:E4"/>
  </mergeCells>
  <phoneticPr fontId="4" type="noConversion"/>
  <conditionalFormatting sqref="A6:G6">
    <cfRule type="cellIs" dxfId="5" priority="2" stopIfTrue="1" operator="equal">
      <formula>"Project Name and Information Here"</formula>
    </cfRule>
  </conditionalFormatting>
  <conditionalFormatting sqref="E16">
    <cfRule type="expression" dxfId="4" priority="4" stopIfTrue="1">
      <formula>IF($E$8&lt;&gt;(OR($J$5,$J$6)),TRUE,FALSE)</formula>
    </cfRule>
  </conditionalFormatting>
  <conditionalFormatting sqref="E19:E20 E60:E61">
    <cfRule type="expression" dxfId="3" priority="5" stopIfTrue="1">
      <formula>IF($E$18&lt;&gt;$J$15,TRUE,FALSE)</formula>
    </cfRule>
  </conditionalFormatting>
  <conditionalFormatting sqref="A19:D20 D60:D61">
    <cfRule type="expression" dxfId="2" priority="6" stopIfTrue="1">
      <formula>IF($E$18&lt;&gt;$J$15,TRUE,)</formula>
    </cfRule>
  </conditionalFormatting>
  <conditionalFormatting sqref="D15">
    <cfRule type="expression" dxfId="1" priority="7" stopIfTrue="1">
      <formula>IF($E$8=$J$3,TRUE,FALSE)</formula>
    </cfRule>
  </conditionalFormatting>
  <conditionalFormatting sqref="E15">
    <cfRule type="expression" dxfId="0" priority="8" stopIfTrue="1">
      <formula>IF($E$8=$J$3,TRUE,FALSE)</formula>
    </cfRule>
  </conditionalFormatting>
  <dataValidations count="4">
    <dataValidation type="list" allowBlank="1" showInputMessage="1" showErrorMessage="1" sqref="E47" xr:uid="{6428C337-AD36-47C3-9A3F-DC02B0C86483}">
      <formula1>$J$46:$J$51</formula1>
    </dataValidation>
    <dataValidation type="list" allowBlank="1" showInputMessage="1" showErrorMessage="1" sqref="E42 E15:E18 E61 E20" xr:uid="{71683D10-E54B-4BE3-AF78-0D416206A61E}">
      <formula1>$J$15:$J$16</formula1>
    </dataValidation>
    <dataValidation type="list" allowBlank="1" showInputMessage="1" showErrorMessage="1" sqref="E8" xr:uid="{B6884056-B2C8-4BC3-A47B-10278CBBB53E}">
      <formula1>$J$3:$J$6</formula1>
    </dataValidation>
    <dataValidation type="list" allowBlank="1" showErrorMessage="1" promptTitle="Select:" prompt="Service branch." sqref="E7" xr:uid="{513C1DDF-D466-4780-BDC9-9E6A719137EC}">
      <formula1>$L$3:$L$4</formula1>
    </dataValidation>
  </dataValidations>
  <pageMargins left="0.7" right="0.5" top="0.5" bottom="0.5" header="0.5" footer="0.5"/>
  <pageSetup orientation="portrait" r:id="rId1"/>
  <headerFooter alignWithMargins="0">
    <oddFooter>&amp;C&amp;"Arial,Bold"Child Development Centers - Navy and Marine Corps Space Program Worksheet</oddFooter>
  </headerFooter>
  <rowBreaks count="1" manualBreakCount="1">
    <brk id="54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locked="0" defaultSize="0" autoFill="0" autoPict="0" macro="[0]!Reset_sheet">
                <anchor moveWithCells="1" sizeWithCells="1">
                  <from>
                    <xdr:col>2</xdr:col>
                    <xdr:colOff>9525</xdr:colOff>
                    <xdr:row>2</xdr:row>
                    <xdr:rowOff>9525</xdr:rowOff>
                  </from>
                  <to>
                    <xdr:col>3</xdr:col>
                    <xdr:colOff>0</xdr:colOff>
                    <xdr:row>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0F34F-946A-43B1-AA8C-F2A7FBED5AE2}">
  <sheetPr codeName="Sheet2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C6EB-73AD-4D1D-9FC7-2885F5EF3333}">
  <sheetPr codeName="Sheet3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United States Navy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Child Development Center Space Program</dc:title>
  <cp:lastPrinted>2014-03-27T15:40:36Z</cp:lastPrinted>
  <dcterms:created xsi:type="dcterms:W3CDTF">2008-04-18T20:56:55Z</dcterms:created>
  <dcterms:modified xsi:type="dcterms:W3CDTF">2024-06-06T19:19:01Z</dcterms:modified>
  <cp:category>UFC</cp:category>
</cp:coreProperties>
</file>