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Mpls-fs-102p\afsva\AFSVA_Org\SVO\SVOR\SVORF\AFIs DoDIs UFCs etc\Facility Design Criteria\"/>
    </mc:Choice>
  </mc:AlternateContent>
  <bookViews>
    <workbookView xWindow="-45" yWindow="1200" windowWidth="24120" windowHeight="9225" tabRatio="693"/>
  </bookViews>
  <sheets>
    <sheet name="Instructions" sheetId="8" r:id="rId1"/>
    <sheet name="TDY Calc" sheetId="11" r:id="rId2"/>
    <sheet name="1-Population" sheetId="1" r:id="rId3"/>
    <sheet name="2-Allowable Area" sheetId="4" r:id="rId4"/>
    <sheet name="3-Questionnaire" sheetId="9" r:id="rId5"/>
    <sheet name="4-SpaceAlloc" sheetId="7" r:id="rId6"/>
    <sheet name="5-CompareCurrent" sheetId="10" r:id="rId7"/>
  </sheets>
  <definedNames>
    <definedName name="_xlnm.Print_Area" localSheetId="2">'1-Population'!$A$4:$K$15</definedName>
    <definedName name="_xlnm.Print_Area" localSheetId="3">'2-Allowable Area'!$B$1:$J$40</definedName>
    <definedName name="_xlnm.Print_Area" localSheetId="4">'3-Questionnaire'!$A$1:$J$132</definedName>
    <definedName name="_xlnm.Print_Area" localSheetId="5">'4-SpaceAlloc'!$A$1:$R$143</definedName>
    <definedName name="_xlnm.Print_Area" localSheetId="6">'5-CompareCurrent'!$A$1:$W$142</definedName>
    <definedName name="_xlnm.Print_Area" localSheetId="0">Instructions!$A$8:$B$17</definedName>
    <definedName name="_xlnm.Print_Area" localSheetId="1">'TDY Calc'!$A$1:$N$7</definedName>
    <definedName name="_xlnm.Print_Titles" localSheetId="5">'4-SpaceAlloc'!$A:$E,'4-SpaceAlloc'!$9:$12</definedName>
    <definedName name="_xlnm.Print_Titles" localSheetId="6">'5-CompareCurrent'!$1:$6</definedName>
    <definedName name="solver_cvg" localSheetId="3" hidden="1">0.001</definedName>
    <definedName name="solver_drv" localSheetId="3" hidden="1">1</definedName>
    <definedName name="solver_est" localSheetId="3" hidden="1">1</definedName>
    <definedName name="solver_itr" localSheetId="3" hidden="1">100</definedName>
    <definedName name="solver_lin" localSheetId="3" hidden="1">2</definedName>
    <definedName name="solver_neg" localSheetId="3" hidden="1">2</definedName>
    <definedName name="solver_num" localSheetId="3" hidden="1">0</definedName>
    <definedName name="solver_nwt" localSheetId="3" hidden="1">1</definedName>
    <definedName name="solver_opt" localSheetId="3" hidden="1">'2-Allowable Area'!#REF!</definedName>
    <definedName name="solver_pre" localSheetId="3" hidden="1">0.000001</definedName>
    <definedName name="solver_scl" localSheetId="3" hidden="1">2</definedName>
    <definedName name="solver_sho" localSheetId="3" hidden="1">2</definedName>
    <definedName name="solver_tim" localSheetId="3" hidden="1">100</definedName>
    <definedName name="solver_tol" localSheetId="3" hidden="1">0.05</definedName>
    <definedName name="solver_typ" localSheetId="3" hidden="1">1</definedName>
    <definedName name="solver_val" localSheetId="3" hidden="1">0</definedName>
  </definedNames>
  <calcPr calcId="162913" iterateDelta="0"/>
</workbook>
</file>

<file path=xl/calcChain.xml><?xml version="1.0" encoding="utf-8"?>
<calcChain xmlns="http://schemas.openxmlformats.org/spreadsheetml/2006/main">
  <c r="R85" i="9" l="1"/>
  <c r="J87" i="9" l="1"/>
  <c r="L87" i="9"/>
  <c r="P87" i="9" s="1"/>
  <c r="J88" i="9"/>
  <c r="L88" i="9" s="1"/>
  <c r="J89" i="9"/>
  <c r="L89" i="9"/>
  <c r="P89" i="9" s="1"/>
  <c r="L90" i="9"/>
  <c r="P90" i="9" s="1"/>
  <c r="L91" i="9"/>
  <c r="M91" i="9"/>
  <c r="O92" i="9"/>
  <c r="N92" i="9" s="1"/>
  <c r="P92" i="9" s="1"/>
  <c r="O93" i="9"/>
  <c r="P93" i="9" s="1"/>
  <c r="O94" i="9"/>
  <c r="P94" i="9" s="1"/>
  <c r="O95" i="9"/>
  <c r="P95" i="9"/>
  <c r="P96" i="9"/>
  <c r="P91" i="9" l="1"/>
  <c r="M87" i="9"/>
  <c r="P88" i="9"/>
  <c r="Q86" i="9" s="1"/>
  <c r="M88" i="9"/>
  <c r="K88" i="10" s="1"/>
  <c r="M89" i="9"/>
  <c r="N94" i="9"/>
  <c r="N93" i="9"/>
  <c r="N93" i="7" s="1"/>
  <c r="L94" i="9"/>
  <c r="L93" i="9"/>
  <c r="N94" i="7"/>
  <c r="P86" i="7"/>
  <c r="P98" i="9"/>
  <c r="N96" i="10" s="1"/>
  <c r="N97" i="10"/>
  <c r="N98" i="10"/>
  <c r="P101" i="9"/>
  <c r="N99" i="10" s="1"/>
  <c r="P96" i="7"/>
  <c r="N22" i="10"/>
  <c r="P29" i="9"/>
  <c r="N29" i="10" s="1"/>
  <c r="N65" i="10"/>
  <c r="P66" i="9"/>
  <c r="N66" i="10" s="1"/>
  <c r="P69" i="9"/>
  <c r="N69" i="10" s="1"/>
  <c r="O81" i="9"/>
  <c r="P81" i="9" s="1"/>
  <c r="O79" i="9"/>
  <c r="P79" i="9" s="1"/>
  <c r="O80" i="9"/>
  <c r="P80" i="9" s="1"/>
  <c r="N70" i="10"/>
  <c r="O72" i="9"/>
  <c r="P72" i="9" s="1"/>
  <c r="O73" i="9"/>
  <c r="N73" i="9"/>
  <c r="N73" i="7" s="1"/>
  <c r="O74" i="9"/>
  <c r="N74" i="9" s="1"/>
  <c r="O75" i="9"/>
  <c r="N75" i="9" s="1"/>
  <c r="O76" i="9"/>
  <c r="N76" i="9" s="1"/>
  <c r="P73" i="9"/>
  <c r="P73" i="7" s="1"/>
  <c r="L77" i="9"/>
  <c r="P77" i="9" s="1"/>
  <c r="J78" i="9"/>
  <c r="L78" i="9" s="1"/>
  <c r="N67" i="9"/>
  <c r="P67" i="9" s="1"/>
  <c r="N59" i="10"/>
  <c r="G10" i="1"/>
  <c r="G8" i="1"/>
  <c r="O61" i="9"/>
  <c r="P61" i="9" s="1"/>
  <c r="O62" i="9"/>
  <c r="P62" i="9" s="1"/>
  <c r="P63" i="9"/>
  <c r="N63" i="10" s="1"/>
  <c r="N48" i="10"/>
  <c r="O106" i="9"/>
  <c r="N106" i="9" s="1"/>
  <c r="O107" i="9"/>
  <c r="N107" i="9" s="1"/>
  <c r="N128" i="9"/>
  <c r="P128" i="9" s="1"/>
  <c r="O129" i="9"/>
  <c r="N129" i="9" s="1"/>
  <c r="K37" i="9"/>
  <c r="K37" i="7" s="1"/>
  <c r="K49" i="9"/>
  <c r="K50" i="9" s="1"/>
  <c r="K51" i="9"/>
  <c r="K52" i="9" s="1"/>
  <c r="N51" i="10"/>
  <c r="N52" i="10"/>
  <c r="N53" i="10"/>
  <c r="N37" i="10"/>
  <c r="K38" i="9"/>
  <c r="K39" i="9" s="1"/>
  <c r="K40" i="9"/>
  <c r="K41" i="9" s="1"/>
  <c r="N40" i="10"/>
  <c r="N41" i="10"/>
  <c r="N42" i="10"/>
  <c r="P45" i="9"/>
  <c r="N45" i="10" s="1"/>
  <c r="P46" i="9"/>
  <c r="N46" i="10" s="1"/>
  <c r="N30" i="10"/>
  <c r="L31" i="9"/>
  <c r="P31" i="9" s="1"/>
  <c r="O35" i="9"/>
  <c r="P35" i="9" s="1"/>
  <c r="J23" i="9"/>
  <c r="L23" i="9" s="1"/>
  <c r="L23" i="7" s="1"/>
  <c r="L24" i="9"/>
  <c r="P24" i="9" s="1"/>
  <c r="L25" i="9"/>
  <c r="P25" i="9" s="1"/>
  <c r="L26" i="9"/>
  <c r="P26" i="9" s="1"/>
  <c r="L27" i="9"/>
  <c r="P27" i="9" s="1"/>
  <c r="M28" i="9"/>
  <c r="P28" i="9" s="1"/>
  <c r="N14" i="10"/>
  <c r="J15" i="9"/>
  <c r="J15" i="7" s="1"/>
  <c r="L18" i="9"/>
  <c r="P18" i="9" s="1"/>
  <c r="L19" i="9"/>
  <c r="P19" i="9" s="1"/>
  <c r="P19" i="7" s="1"/>
  <c r="L20" i="9"/>
  <c r="P20" i="9" s="1"/>
  <c r="X81" i="10"/>
  <c r="J87" i="10"/>
  <c r="P89" i="7"/>
  <c r="N90" i="10"/>
  <c r="U97" i="10"/>
  <c r="U98" i="10"/>
  <c r="U99" i="10"/>
  <c r="S81" i="7"/>
  <c r="O114" i="9"/>
  <c r="O114" i="7" s="1"/>
  <c r="K110" i="9"/>
  <c r="K111" i="9" s="1"/>
  <c r="K112" i="9"/>
  <c r="K112" i="7" s="1"/>
  <c r="P117" i="9"/>
  <c r="P117" i="7" s="1"/>
  <c r="O123" i="9"/>
  <c r="O123" i="7" s="1"/>
  <c r="K119" i="9"/>
  <c r="K120" i="9" s="1"/>
  <c r="K120" i="7" s="1"/>
  <c r="K121" i="9"/>
  <c r="K122" i="9" s="1"/>
  <c r="I120" i="10" s="1"/>
  <c r="P126" i="9"/>
  <c r="P126" i="7" s="1"/>
  <c r="C106" i="9"/>
  <c r="C107" i="9"/>
  <c r="P107" i="9" s="1"/>
  <c r="O127" i="9"/>
  <c r="P127" i="9" s="1"/>
  <c r="P93" i="7"/>
  <c r="P129" i="9"/>
  <c r="P129" i="7" s="1"/>
  <c r="O130" i="9"/>
  <c r="P130" i="9" s="1"/>
  <c r="O131" i="9"/>
  <c r="P131" i="9" s="1"/>
  <c r="N131" i="10" s="1"/>
  <c r="O132" i="9"/>
  <c r="P132" i="9" s="1"/>
  <c r="J97" i="7"/>
  <c r="K97" i="7"/>
  <c r="L97" i="7"/>
  <c r="M97" i="7"/>
  <c r="N97" i="7"/>
  <c r="O97" i="7"/>
  <c r="J98" i="7"/>
  <c r="K98" i="7"/>
  <c r="L98" i="7"/>
  <c r="M98" i="7"/>
  <c r="N98" i="9"/>
  <c r="N98" i="7" s="1"/>
  <c r="O98" i="7"/>
  <c r="J99" i="7"/>
  <c r="K99" i="7"/>
  <c r="L99" i="7"/>
  <c r="M99" i="7"/>
  <c r="N99" i="7"/>
  <c r="O99" i="7"/>
  <c r="J100" i="7"/>
  <c r="K100" i="7"/>
  <c r="L100" i="7"/>
  <c r="M100" i="7"/>
  <c r="N100" i="7"/>
  <c r="O100" i="7"/>
  <c r="J101" i="7"/>
  <c r="K101" i="7"/>
  <c r="L101" i="7"/>
  <c r="M101" i="7"/>
  <c r="N101" i="7"/>
  <c r="O101" i="7"/>
  <c r="P101" i="7"/>
  <c r="P48" i="7"/>
  <c r="P52" i="7"/>
  <c r="P53" i="7"/>
  <c r="P51" i="7"/>
  <c r="P41" i="7"/>
  <c r="P42" i="7"/>
  <c r="P37" i="7"/>
  <c r="P40" i="7"/>
  <c r="P22" i="7"/>
  <c r="P29" i="7"/>
  <c r="P30" i="7"/>
  <c r="P59" i="7"/>
  <c r="P65" i="7"/>
  <c r="P70" i="7"/>
  <c r="Q6" i="7"/>
  <c r="P113" i="7"/>
  <c r="P122" i="7"/>
  <c r="P105" i="7"/>
  <c r="P108" i="7"/>
  <c r="P109" i="7"/>
  <c r="P112" i="7"/>
  <c r="P114" i="7"/>
  <c r="P118" i="7"/>
  <c r="P121" i="7"/>
  <c r="P123" i="7"/>
  <c r="J9" i="7"/>
  <c r="C6" i="11"/>
  <c r="C7" i="11" s="1"/>
  <c r="D6" i="11"/>
  <c r="D7" i="11"/>
  <c r="E6" i="11"/>
  <c r="E7" i="11" s="1"/>
  <c r="B7" i="11"/>
  <c r="G12" i="1"/>
  <c r="G14" i="1"/>
  <c r="J52" i="9"/>
  <c r="J39" i="9"/>
  <c r="J41" i="9"/>
  <c r="J41" i="7" s="1"/>
  <c r="I14" i="1"/>
  <c r="I8" i="1"/>
  <c r="I7" i="1"/>
  <c r="I12" i="1"/>
  <c r="F6" i="11"/>
  <c r="F7" i="11" s="1"/>
  <c r="G6" i="11"/>
  <c r="G7" i="11" s="1"/>
  <c r="H6" i="11"/>
  <c r="H7" i="11" s="1"/>
  <c r="I6" i="11"/>
  <c r="I7" i="11" s="1"/>
  <c r="J6" i="11"/>
  <c r="J7" i="11" s="1"/>
  <c r="K6" i="11"/>
  <c r="K7" i="11" s="1"/>
  <c r="L6" i="11"/>
  <c r="L7" i="11" s="1"/>
  <c r="M6" i="11"/>
  <c r="M7" i="11" s="1"/>
  <c r="C38" i="4"/>
  <c r="F2" i="4"/>
  <c r="B38" i="4" s="1"/>
  <c r="G38" i="4"/>
  <c r="F38" i="4"/>
  <c r="C9" i="4"/>
  <c r="C10" i="4" s="1"/>
  <c r="C11" i="4" s="1"/>
  <c r="C12" i="4" s="1"/>
  <c r="C13" i="4" s="1"/>
  <c r="C14" i="4" s="1"/>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s="1"/>
  <c r="B14" i="4"/>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E8" i="4"/>
  <c r="E9" i="4" s="1"/>
  <c r="E10" i="4" s="1"/>
  <c r="E11" i="4" s="1"/>
  <c r="E12" i="4" s="1"/>
  <c r="E13" i="4" s="1"/>
  <c r="E14" i="4" s="1"/>
  <c r="E15" i="4" s="1"/>
  <c r="E16" i="4" s="1"/>
  <c r="E17" i="4" s="1"/>
  <c r="E18" i="4" s="1"/>
  <c r="E19" i="4" s="1"/>
  <c r="E20" i="4" s="1"/>
  <c r="E21" i="4" s="1"/>
  <c r="E22" i="4" s="1"/>
  <c r="E23" i="4" s="1"/>
  <c r="E24" i="4" s="1"/>
  <c r="E25" i="4" s="1"/>
  <c r="E26" i="4" s="1"/>
  <c r="E27" i="4" s="1"/>
  <c r="E28" i="4" s="1"/>
  <c r="E29" i="4" s="1"/>
  <c r="E30" i="4" s="1"/>
  <c r="E31" i="4" s="1"/>
  <c r="E32" i="4" s="1"/>
  <c r="E33" i="4" s="1"/>
  <c r="E34" i="4" s="1"/>
  <c r="E35" i="4" s="1"/>
  <c r="E36" i="4" s="1"/>
  <c r="J122" i="9"/>
  <c r="J122" i="7" s="1"/>
  <c r="J120" i="9"/>
  <c r="J120" i="7" s="1"/>
  <c r="J113" i="9"/>
  <c r="J113" i="7" s="1"/>
  <c r="J111" i="9"/>
  <c r="J111" i="7" s="1"/>
  <c r="J48" i="9"/>
  <c r="K48" i="9" s="1"/>
  <c r="A1" i="9"/>
  <c r="O77" i="9"/>
  <c r="O77" i="7" s="1"/>
  <c r="L28" i="9"/>
  <c r="J28" i="10" s="1"/>
  <c r="J50" i="9"/>
  <c r="J50" i="7" s="1"/>
  <c r="M77" i="9"/>
  <c r="M77" i="7" s="1"/>
  <c r="L93" i="7"/>
  <c r="L130" i="9"/>
  <c r="L130" i="7" s="1"/>
  <c r="Q7" i="9"/>
  <c r="Q7" i="7" s="1"/>
  <c r="P12" i="7"/>
  <c r="R12" i="9" s="1"/>
  <c r="P8" i="7"/>
  <c r="S8" i="9" s="1"/>
  <c r="P7" i="7"/>
  <c r="S7" i="9" s="1"/>
  <c r="P2" i="7"/>
  <c r="R2" i="9" s="1"/>
  <c r="P1" i="7"/>
  <c r="Q1" i="7"/>
  <c r="R1" i="7"/>
  <c r="Q2" i="7"/>
  <c r="P3" i="7"/>
  <c r="Q3" i="7"/>
  <c r="P4" i="7"/>
  <c r="Q4" i="7"/>
  <c r="R4" i="7"/>
  <c r="P5" i="7"/>
  <c r="Q5" i="7"/>
  <c r="P6" i="7"/>
  <c r="P9" i="7"/>
  <c r="Q12" i="7"/>
  <c r="P36" i="7"/>
  <c r="P137" i="7"/>
  <c r="K13" i="7"/>
  <c r="L13" i="7"/>
  <c r="M13" i="7"/>
  <c r="N13" i="7"/>
  <c r="O13" i="7"/>
  <c r="K14" i="7"/>
  <c r="L14" i="7"/>
  <c r="M14" i="7"/>
  <c r="N14" i="7"/>
  <c r="O14" i="7"/>
  <c r="K15" i="7"/>
  <c r="L15" i="7"/>
  <c r="M15" i="7"/>
  <c r="N15" i="7"/>
  <c r="K16" i="7"/>
  <c r="L16" i="7"/>
  <c r="M16" i="7"/>
  <c r="N16" i="7"/>
  <c r="O16" i="7"/>
  <c r="K17" i="7"/>
  <c r="M17" i="7"/>
  <c r="N17" i="7"/>
  <c r="O17" i="7"/>
  <c r="K18" i="7"/>
  <c r="L18" i="7"/>
  <c r="M18" i="7"/>
  <c r="N18" i="7"/>
  <c r="O18" i="7"/>
  <c r="K19" i="7"/>
  <c r="M19" i="7"/>
  <c r="N19" i="7"/>
  <c r="O19" i="7"/>
  <c r="K20" i="7"/>
  <c r="M20" i="7"/>
  <c r="N20" i="7"/>
  <c r="O20" i="7"/>
  <c r="K21" i="7"/>
  <c r="L21" i="7"/>
  <c r="M21" i="7"/>
  <c r="N21" i="7"/>
  <c r="O21" i="7"/>
  <c r="K22" i="7"/>
  <c r="L22" i="7"/>
  <c r="M22" i="7"/>
  <c r="N22" i="7"/>
  <c r="O22" i="7"/>
  <c r="K23" i="7"/>
  <c r="N23" i="7"/>
  <c r="O23" i="7"/>
  <c r="K24" i="7"/>
  <c r="N24" i="7"/>
  <c r="O24" i="7"/>
  <c r="K25" i="7"/>
  <c r="M25" i="7"/>
  <c r="N25" i="7"/>
  <c r="O25" i="7"/>
  <c r="K26" i="7"/>
  <c r="M26" i="7"/>
  <c r="N26" i="7"/>
  <c r="O26" i="7"/>
  <c r="K27" i="7"/>
  <c r="M27" i="7"/>
  <c r="N27" i="7"/>
  <c r="O27" i="7"/>
  <c r="K28" i="7"/>
  <c r="N28" i="7"/>
  <c r="O28" i="7"/>
  <c r="K30" i="7"/>
  <c r="L30" i="7"/>
  <c r="M30" i="7"/>
  <c r="N30" i="7"/>
  <c r="O30" i="7"/>
  <c r="K31" i="7"/>
  <c r="M31" i="7"/>
  <c r="N31" i="7"/>
  <c r="O31" i="7"/>
  <c r="K32" i="7"/>
  <c r="L32" i="7"/>
  <c r="M32" i="7"/>
  <c r="N32" i="7"/>
  <c r="O32" i="7"/>
  <c r="K33" i="7"/>
  <c r="L33" i="7"/>
  <c r="M33" i="7"/>
  <c r="N33" i="7"/>
  <c r="O33" i="7"/>
  <c r="K34" i="7"/>
  <c r="L34" i="7"/>
  <c r="M34" i="7"/>
  <c r="N34" i="7"/>
  <c r="O34" i="7"/>
  <c r="K35" i="7"/>
  <c r="M35" i="7"/>
  <c r="N35" i="7"/>
  <c r="K36" i="7"/>
  <c r="L36" i="7"/>
  <c r="M36" i="7"/>
  <c r="N36" i="7"/>
  <c r="L37" i="7"/>
  <c r="M37" i="7"/>
  <c r="N37" i="7"/>
  <c r="O37" i="7"/>
  <c r="L38" i="7"/>
  <c r="M38" i="7"/>
  <c r="L39" i="7"/>
  <c r="M39" i="7"/>
  <c r="N39" i="7"/>
  <c r="K40" i="7"/>
  <c r="L40" i="7"/>
  <c r="M40" i="7"/>
  <c r="N40" i="7"/>
  <c r="L41" i="7"/>
  <c r="M41" i="7"/>
  <c r="N41" i="7"/>
  <c r="K42" i="7"/>
  <c r="L42" i="7"/>
  <c r="M42" i="7"/>
  <c r="N42" i="7"/>
  <c r="K43" i="7"/>
  <c r="L43" i="7"/>
  <c r="M43" i="7"/>
  <c r="N43" i="7"/>
  <c r="K44" i="7"/>
  <c r="L44" i="7"/>
  <c r="M44" i="7"/>
  <c r="N44" i="7"/>
  <c r="K45" i="7"/>
  <c r="L45" i="7"/>
  <c r="M45" i="7"/>
  <c r="N45" i="7"/>
  <c r="K46" i="7"/>
  <c r="L46" i="7"/>
  <c r="M46" i="7"/>
  <c r="N46" i="7"/>
  <c r="K47" i="7"/>
  <c r="L47" i="7"/>
  <c r="M47" i="7"/>
  <c r="N47" i="7"/>
  <c r="O47" i="7"/>
  <c r="L48" i="7"/>
  <c r="M48" i="7"/>
  <c r="N48" i="7"/>
  <c r="O48" i="7"/>
  <c r="L49" i="7"/>
  <c r="M49" i="7"/>
  <c r="N49" i="7"/>
  <c r="L50" i="7"/>
  <c r="M50" i="7"/>
  <c r="N50" i="7"/>
  <c r="L51" i="7"/>
  <c r="M51" i="7"/>
  <c r="N51" i="7"/>
  <c r="L52" i="7"/>
  <c r="M52" i="7"/>
  <c r="N52" i="7"/>
  <c r="L53" i="7"/>
  <c r="M53" i="7"/>
  <c r="N53" i="7"/>
  <c r="K54" i="7"/>
  <c r="L54" i="7"/>
  <c r="M54" i="7"/>
  <c r="N54" i="7"/>
  <c r="K55" i="7"/>
  <c r="L55" i="7"/>
  <c r="M55" i="7"/>
  <c r="N55" i="7"/>
  <c r="K56" i="7"/>
  <c r="L56" i="7"/>
  <c r="M56" i="7"/>
  <c r="N56" i="7"/>
  <c r="K57" i="7"/>
  <c r="L57" i="7"/>
  <c r="M57" i="7"/>
  <c r="N57" i="7"/>
  <c r="K58" i="7"/>
  <c r="L58" i="7"/>
  <c r="M58" i="7"/>
  <c r="N58" i="7"/>
  <c r="O58" i="7"/>
  <c r="K59" i="7"/>
  <c r="L59" i="7"/>
  <c r="M59" i="7"/>
  <c r="N59" i="7"/>
  <c r="O59" i="7"/>
  <c r="K60" i="7"/>
  <c r="L60" i="7"/>
  <c r="M60" i="7"/>
  <c r="K61" i="7"/>
  <c r="L61" i="7"/>
  <c r="N61" i="7"/>
  <c r="K62" i="7"/>
  <c r="L62" i="7"/>
  <c r="N62" i="7"/>
  <c r="O62" i="7"/>
  <c r="K63" i="7"/>
  <c r="L63" i="7"/>
  <c r="M63" i="7"/>
  <c r="N63" i="7"/>
  <c r="O63" i="7"/>
  <c r="K64" i="7"/>
  <c r="L64" i="7"/>
  <c r="M64" i="7"/>
  <c r="N64" i="7"/>
  <c r="O64" i="7"/>
  <c r="K65" i="7"/>
  <c r="L65" i="7"/>
  <c r="M65" i="7"/>
  <c r="N65" i="7"/>
  <c r="O65" i="7"/>
  <c r="K66" i="7"/>
  <c r="L66" i="7"/>
  <c r="M66" i="7"/>
  <c r="N66" i="7"/>
  <c r="O66" i="7"/>
  <c r="K67" i="7"/>
  <c r="L67" i="7"/>
  <c r="M67" i="7"/>
  <c r="O67" i="7"/>
  <c r="K69" i="7"/>
  <c r="L69" i="7"/>
  <c r="M69" i="7"/>
  <c r="N69" i="7"/>
  <c r="O69" i="7"/>
  <c r="K70" i="7"/>
  <c r="L70" i="7"/>
  <c r="M70" i="7"/>
  <c r="N70" i="7"/>
  <c r="O70" i="7"/>
  <c r="K71" i="7"/>
  <c r="L71" i="7"/>
  <c r="M71" i="7"/>
  <c r="N71" i="7"/>
  <c r="O71" i="7"/>
  <c r="K72" i="7"/>
  <c r="L72" i="7"/>
  <c r="M72" i="7"/>
  <c r="K73" i="7"/>
  <c r="L73" i="7"/>
  <c r="M73" i="7"/>
  <c r="O73" i="7"/>
  <c r="K74" i="7"/>
  <c r="L74" i="7"/>
  <c r="M74" i="7"/>
  <c r="K75" i="7"/>
  <c r="L75" i="7"/>
  <c r="M75" i="7"/>
  <c r="K76" i="7"/>
  <c r="L76" i="7"/>
  <c r="M76" i="7"/>
  <c r="O76" i="7"/>
  <c r="K77" i="7"/>
  <c r="L77" i="7"/>
  <c r="K78" i="7"/>
  <c r="K79" i="7"/>
  <c r="L79" i="7"/>
  <c r="K80" i="7"/>
  <c r="L80" i="7"/>
  <c r="N80" i="7"/>
  <c r="K81" i="7"/>
  <c r="L81" i="7"/>
  <c r="M81" i="7"/>
  <c r="O81" i="7"/>
  <c r="K82" i="7"/>
  <c r="L82" i="7"/>
  <c r="N82" i="7"/>
  <c r="K83" i="7"/>
  <c r="O83" i="7"/>
  <c r="K84" i="7"/>
  <c r="L84" i="7"/>
  <c r="M84" i="7"/>
  <c r="N84" i="7"/>
  <c r="O84" i="7"/>
  <c r="K85" i="7"/>
  <c r="L85" i="7"/>
  <c r="M85" i="7"/>
  <c r="N85" i="7"/>
  <c r="O85" i="7"/>
  <c r="K86" i="7"/>
  <c r="L86" i="7"/>
  <c r="M86" i="7"/>
  <c r="N86" i="7"/>
  <c r="O86" i="7"/>
  <c r="K87" i="7"/>
  <c r="L87" i="7"/>
  <c r="N87" i="7"/>
  <c r="O87" i="7"/>
  <c r="K88" i="7"/>
  <c r="L88" i="7"/>
  <c r="N88" i="7"/>
  <c r="O88" i="7"/>
  <c r="K89" i="7"/>
  <c r="L89" i="7"/>
  <c r="N89" i="7"/>
  <c r="O89" i="7"/>
  <c r="K90" i="7"/>
  <c r="L90" i="7"/>
  <c r="M90" i="7"/>
  <c r="N90" i="7"/>
  <c r="O90" i="7"/>
  <c r="K91" i="7"/>
  <c r="L91" i="7"/>
  <c r="M91" i="7"/>
  <c r="N91" i="7"/>
  <c r="O91" i="7"/>
  <c r="K92" i="7"/>
  <c r="L92" i="7"/>
  <c r="M92" i="7"/>
  <c r="O92" i="7"/>
  <c r="K95" i="7"/>
  <c r="L95" i="7"/>
  <c r="M95" i="7"/>
  <c r="N95" i="7"/>
  <c r="K96" i="7"/>
  <c r="L96" i="7"/>
  <c r="M96" i="7"/>
  <c r="N96" i="7"/>
  <c r="O96" i="7"/>
  <c r="K102" i="7"/>
  <c r="O102" i="7"/>
  <c r="K103" i="7"/>
  <c r="L103" i="7"/>
  <c r="M103" i="7"/>
  <c r="N103" i="7"/>
  <c r="O103" i="7"/>
  <c r="K104" i="7"/>
  <c r="L104" i="7"/>
  <c r="M104" i="7"/>
  <c r="N104" i="7"/>
  <c r="O104" i="7"/>
  <c r="K105" i="7"/>
  <c r="L105" i="7"/>
  <c r="M105" i="7"/>
  <c r="N105" i="7"/>
  <c r="O105" i="7"/>
  <c r="K106" i="7"/>
  <c r="K107" i="7"/>
  <c r="O107" i="7"/>
  <c r="K108" i="7"/>
  <c r="L108" i="7"/>
  <c r="M108" i="7"/>
  <c r="N108" i="7"/>
  <c r="O108" i="7"/>
  <c r="K109" i="7"/>
  <c r="L109" i="7"/>
  <c r="M109" i="7"/>
  <c r="N109" i="7"/>
  <c r="O109" i="7"/>
  <c r="L110" i="7"/>
  <c r="M110" i="7"/>
  <c r="N110" i="7"/>
  <c r="L111" i="7"/>
  <c r="M111" i="7"/>
  <c r="N111" i="7"/>
  <c r="L112" i="7"/>
  <c r="M112" i="7"/>
  <c r="N112" i="7"/>
  <c r="L113" i="7"/>
  <c r="M113" i="7"/>
  <c r="N113" i="7"/>
  <c r="L114" i="7"/>
  <c r="M114" i="7"/>
  <c r="N114" i="7"/>
  <c r="K115" i="7"/>
  <c r="L115" i="7"/>
  <c r="M115" i="7"/>
  <c r="N115" i="7"/>
  <c r="K116" i="7"/>
  <c r="L116" i="7"/>
  <c r="M116" i="7"/>
  <c r="N116" i="7"/>
  <c r="O116" i="7"/>
  <c r="K117" i="7"/>
  <c r="L117" i="7"/>
  <c r="M117" i="7"/>
  <c r="N117" i="7"/>
  <c r="K118" i="7"/>
  <c r="L118" i="7"/>
  <c r="M118" i="7"/>
  <c r="N118" i="7"/>
  <c r="O118" i="7"/>
  <c r="L119" i="7"/>
  <c r="M119" i="7"/>
  <c r="N119" i="7"/>
  <c r="L120" i="7"/>
  <c r="M120" i="7"/>
  <c r="N120" i="7"/>
  <c r="L121" i="7"/>
  <c r="M121" i="7"/>
  <c r="N121" i="7"/>
  <c r="L122" i="7"/>
  <c r="M122" i="7"/>
  <c r="N122" i="7"/>
  <c r="L123" i="7"/>
  <c r="M123" i="7"/>
  <c r="N123" i="7"/>
  <c r="K124" i="7"/>
  <c r="L124" i="7"/>
  <c r="M124" i="7"/>
  <c r="N124" i="7"/>
  <c r="K125" i="7"/>
  <c r="L125" i="7"/>
  <c r="M125" i="7"/>
  <c r="N125" i="7"/>
  <c r="O125" i="7"/>
  <c r="K126" i="7"/>
  <c r="L126" i="7"/>
  <c r="M126" i="7"/>
  <c r="N126" i="7"/>
  <c r="K127" i="7"/>
  <c r="L127" i="7"/>
  <c r="M127" i="7"/>
  <c r="N127" i="7"/>
  <c r="K128" i="7"/>
  <c r="L128" i="7"/>
  <c r="M128" i="7"/>
  <c r="O128" i="7"/>
  <c r="K93" i="7"/>
  <c r="M93" i="7"/>
  <c r="O93" i="7"/>
  <c r="K94" i="7"/>
  <c r="M94" i="7"/>
  <c r="K129" i="7"/>
  <c r="M129" i="7"/>
  <c r="O129" i="7"/>
  <c r="K130" i="7"/>
  <c r="N130" i="7"/>
  <c r="O130" i="7"/>
  <c r="K131" i="7"/>
  <c r="N131" i="7"/>
  <c r="K132" i="7"/>
  <c r="L132" i="7"/>
  <c r="N132" i="7"/>
  <c r="K134" i="7"/>
  <c r="M134" i="7"/>
  <c r="O134" i="7"/>
  <c r="K135" i="7"/>
  <c r="L135" i="7"/>
  <c r="M135" i="7"/>
  <c r="N135" i="7"/>
  <c r="O135" i="7"/>
  <c r="K136" i="7"/>
  <c r="L136" i="7"/>
  <c r="M136" i="7"/>
  <c r="N136" i="7"/>
  <c r="O136" i="7"/>
  <c r="K137" i="7"/>
  <c r="L137" i="7"/>
  <c r="M137" i="7"/>
  <c r="N137" i="7"/>
  <c r="O137" i="7"/>
  <c r="K138" i="7"/>
  <c r="O138" i="7"/>
  <c r="K139" i="7"/>
  <c r="L139" i="7"/>
  <c r="M139" i="7"/>
  <c r="N139" i="7"/>
  <c r="O139" i="7"/>
  <c r="K140" i="7"/>
  <c r="M140" i="7"/>
  <c r="N140" i="7"/>
  <c r="O140" i="7"/>
  <c r="K141" i="7"/>
  <c r="L141" i="7"/>
  <c r="M141" i="7"/>
  <c r="O141" i="7"/>
  <c r="K142" i="7"/>
  <c r="L142" i="7"/>
  <c r="N142" i="7"/>
  <c r="O142" i="7"/>
  <c r="K143" i="7"/>
  <c r="L143" i="7"/>
  <c r="M143" i="7"/>
  <c r="N143" i="7"/>
  <c r="O143" i="7"/>
  <c r="K144" i="7"/>
  <c r="L144" i="7"/>
  <c r="M144" i="7"/>
  <c r="N144" i="7"/>
  <c r="O144" i="7"/>
  <c r="J10" i="7"/>
  <c r="J11" i="7"/>
  <c r="J12" i="7"/>
  <c r="J13" i="7"/>
  <c r="J14" i="7"/>
  <c r="J19" i="7"/>
  <c r="J20" i="7"/>
  <c r="J21" i="7"/>
  <c r="J22" i="7"/>
  <c r="J24" i="7"/>
  <c r="J25" i="7"/>
  <c r="J26" i="7"/>
  <c r="J27" i="7"/>
  <c r="J28" i="7"/>
  <c r="J30" i="7"/>
  <c r="J31" i="7"/>
  <c r="J35" i="7"/>
  <c r="J36" i="7"/>
  <c r="J37" i="7"/>
  <c r="J38" i="7"/>
  <c r="J39" i="7"/>
  <c r="J40" i="7"/>
  <c r="J42" i="7"/>
  <c r="J43" i="7"/>
  <c r="J44" i="7"/>
  <c r="J45" i="7"/>
  <c r="J46" i="7"/>
  <c r="J47" i="7"/>
  <c r="J49" i="7"/>
  <c r="J51" i="7"/>
  <c r="J52" i="7"/>
  <c r="J53" i="7"/>
  <c r="J54" i="7"/>
  <c r="J55" i="7"/>
  <c r="J56" i="7"/>
  <c r="J57" i="7"/>
  <c r="J58" i="7"/>
  <c r="J59" i="7"/>
  <c r="J61" i="7"/>
  <c r="J62" i="7"/>
  <c r="J63" i="7"/>
  <c r="J64" i="7"/>
  <c r="J65" i="7"/>
  <c r="J66" i="7"/>
  <c r="J67" i="7"/>
  <c r="J69" i="7"/>
  <c r="J70" i="7"/>
  <c r="J71" i="7"/>
  <c r="J72" i="7"/>
  <c r="J73" i="7"/>
  <c r="J74" i="7"/>
  <c r="J75" i="7"/>
  <c r="J76" i="7"/>
  <c r="J77" i="7"/>
  <c r="J79" i="7"/>
  <c r="J80" i="7"/>
  <c r="J81" i="7"/>
  <c r="J82" i="7"/>
  <c r="J83" i="7"/>
  <c r="J84" i="7"/>
  <c r="J85" i="7"/>
  <c r="J86" i="7"/>
  <c r="J87" i="7"/>
  <c r="J90" i="7"/>
  <c r="J91" i="7"/>
  <c r="J92" i="7"/>
  <c r="J95" i="7"/>
  <c r="J96" i="7"/>
  <c r="J102" i="7"/>
  <c r="J103" i="7"/>
  <c r="J104" i="7"/>
  <c r="J105" i="7"/>
  <c r="J106" i="7"/>
  <c r="J107" i="7"/>
  <c r="J108" i="7"/>
  <c r="J109" i="7"/>
  <c r="J110" i="7"/>
  <c r="J112" i="7"/>
  <c r="J114" i="7"/>
  <c r="J115" i="7"/>
  <c r="J116" i="7"/>
  <c r="J117" i="7"/>
  <c r="J118" i="7"/>
  <c r="J119" i="7"/>
  <c r="J121" i="7"/>
  <c r="J123" i="7"/>
  <c r="J124" i="7"/>
  <c r="J125" i="7"/>
  <c r="J126" i="7"/>
  <c r="J127" i="7"/>
  <c r="J128" i="7"/>
  <c r="J93" i="7"/>
  <c r="J94" i="7"/>
  <c r="J129" i="7"/>
  <c r="J130" i="7"/>
  <c r="J131" i="7"/>
  <c r="J132" i="7"/>
  <c r="J134" i="7"/>
  <c r="J135" i="7"/>
  <c r="J136" i="7"/>
  <c r="J137" i="7"/>
  <c r="J138" i="7"/>
  <c r="J139" i="7"/>
  <c r="J140" i="7"/>
  <c r="J141" i="7"/>
  <c r="J142" i="7"/>
  <c r="J143" i="7"/>
  <c r="C106" i="7"/>
  <c r="C107" i="7"/>
  <c r="V136" i="10"/>
  <c r="U105" i="10"/>
  <c r="U106" i="10"/>
  <c r="N106" i="10"/>
  <c r="U107" i="10"/>
  <c r="N107" i="10"/>
  <c r="U108" i="10"/>
  <c r="U109" i="10"/>
  <c r="U110" i="10"/>
  <c r="N110" i="10"/>
  <c r="U111" i="10"/>
  <c r="N111" i="10"/>
  <c r="U112" i="10"/>
  <c r="N112" i="10"/>
  <c r="U113" i="10"/>
  <c r="U114" i="10"/>
  <c r="U115" i="10"/>
  <c r="N115" i="10"/>
  <c r="U116" i="10"/>
  <c r="N116" i="10"/>
  <c r="U117" i="10"/>
  <c r="U118" i="10"/>
  <c r="U119" i="10"/>
  <c r="N119" i="10"/>
  <c r="U120" i="10"/>
  <c r="N120" i="10"/>
  <c r="U121" i="10"/>
  <c r="N121" i="10"/>
  <c r="U122" i="10"/>
  <c r="U123" i="10"/>
  <c r="U124" i="10"/>
  <c r="U125" i="10"/>
  <c r="U126" i="10"/>
  <c r="U127" i="10"/>
  <c r="U128" i="10"/>
  <c r="U129" i="10"/>
  <c r="U130" i="10"/>
  <c r="U131" i="10"/>
  <c r="U132" i="10"/>
  <c r="U104" i="10"/>
  <c r="N5" i="10"/>
  <c r="N1" i="10"/>
  <c r="O1" i="10"/>
  <c r="P1" i="10"/>
  <c r="N2" i="10"/>
  <c r="O2" i="10"/>
  <c r="N3" i="10"/>
  <c r="O3" i="10"/>
  <c r="N4" i="10"/>
  <c r="O4" i="10"/>
  <c r="P4" i="10"/>
  <c r="O5" i="10"/>
  <c r="N6" i="10"/>
  <c r="O6" i="10"/>
  <c r="N7" i="10"/>
  <c r="P7" i="10"/>
  <c r="N8" i="10"/>
  <c r="P8" i="10"/>
  <c r="N9" i="10"/>
  <c r="N10" i="10"/>
  <c r="O10" i="10"/>
  <c r="P10" i="10"/>
  <c r="N11" i="10"/>
  <c r="O11" i="10"/>
  <c r="P11" i="10"/>
  <c r="N12" i="10"/>
  <c r="O12" i="10"/>
  <c r="N13" i="10"/>
  <c r="O13" i="10"/>
  <c r="N36" i="10"/>
  <c r="O80" i="10"/>
  <c r="O82" i="10"/>
  <c r="O83" i="10"/>
  <c r="P83" i="10"/>
  <c r="O84" i="10"/>
  <c r="P84" i="10"/>
  <c r="N86" i="10"/>
  <c r="P86" i="10"/>
  <c r="N103" i="10"/>
  <c r="P103" i="10"/>
  <c r="P135" i="10"/>
  <c r="N136" i="10"/>
  <c r="P136" i="10"/>
  <c r="U49" i="10"/>
  <c r="U50" i="10"/>
  <c r="U51" i="10"/>
  <c r="U52" i="10"/>
  <c r="U53" i="10"/>
  <c r="U54" i="10"/>
  <c r="U55" i="10"/>
  <c r="U56" i="10"/>
  <c r="U57" i="10"/>
  <c r="U58" i="10"/>
  <c r="U38" i="10"/>
  <c r="U39" i="10"/>
  <c r="U40" i="10"/>
  <c r="U41" i="10"/>
  <c r="U42" i="10"/>
  <c r="U43" i="10"/>
  <c r="U44" i="10"/>
  <c r="U45" i="10"/>
  <c r="U46" i="10"/>
  <c r="U47" i="10"/>
  <c r="U31" i="10"/>
  <c r="U32" i="10"/>
  <c r="U33" i="10"/>
  <c r="U34" i="10"/>
  <c r="U35" i="10"/>
  <c r="U23" i="10"/>
  <c r="U24" i="10"/>
  <c r="U25" i="10"/>
  <c r="U26" i="10"/>
  <c r="U27" i="10"/>
  <c r="U28" i="10"/>
  <c r="U15" i="10"/>
  <c r="U16" i="10"/>
  <c r="U17" i="10"/>
  <c r="U18" i="10"/>
  <c r="U19" i="10"/>
  <c r="U20" i="10"/>
  <c r="U21" i="10"/>
  <c r="U82" i="10"/>
  <c r="V81" i="10" s="1"/>
  <c r="U87" i="10"/>
  <c r="U88" i="10"/>
  <c r="U89" i="10"/>
  <c r="U90" i="10"/>
  <c r="U91" i="10"/>
  <c r="U96" i="10"/>
  <c r="U92" i="10"/>
  <c r="U93" i="10"/>
  <c r="U94" i="10"/>
  <c r="U80" i="10"/>
  <c r="V79" i="10" s="1"/>
  <c r="U71" i="10"/>
  <c r="U72" i="10"/>
  <c r="U73" i="10"/>
  <c r="U74" i="10"/>
  <c r="U75" i="10"/>
  <c r="U76" i="10"/>
  <c r="U77" i="10"/>
  <c r="U78" i="10"/>
  <c r="U66" i="10"/>
  <c r="U67" i="10"/>
  <c r="U68" i="10"/>
  <c r="U60" i="10"/>
  <c r="U61" i="10"/>
  <c r="U62" i="10"/>
  <c r="U63" i="10"/>
  <c r="U64" i="10"/>
  <c r="V6" i="10"/>
  <c r="V5" i="10"/>
  <c r="L104" i="10"/>
  <c r="K104" i="10" s="1"/>
  <c r="L105" i="10"/>
  <c r="K105" i="10" s="1"/>
  <c r="L126" i="10"/>
  <c r="M127" i="10"/>
  <c r="L127" i="10" s="1"/>
  <c r="M128" i="10"/>
  <c r="L128" i="10" s="1"/>
  <c r="J104" i="10"/>
  <c r="J105" i="10"/>
  <c r="M132" i="10"/>
  <c r="J132" i="10" s="1"/>
  <c r="J18" i="10"/>
  <c r="L28" i="10"/>
  <c r="M28" i="10"/>
  <c r="M62" i="10"/>
  <c r="M67" i="10"/>
  <c r="M73" i="10"/>
  <c r="J77" i="10"/>
  <c r="M80" i="10"/>
  <c r="J88" i="10"/>
  <c r="J89" i="10"/>
  <c r="J90" i="10"/>
  <c r="J91" i="10"/>
  <c r="K91" i="10"/>
  <c r="L91" i="10"/>
  <c r="M91" i="10"/>
  <c r="K92" i="10"/>
  <c r="M92" i="10"/>
  <c r="K93" i="10"/>
  <c r="L93" i="10"/>
  <c r="C104" i="10"/>
  <c r="C105" i="10"/>
  <c r="M113" i="10"/>
  <c r="M115" i="10"/>
  <c r="I117" i="10"/>
  <c r="M102" i="10"/>
  <c r="L102" i="10"/>
  <c r="K102" i="10"/>
  <c r="J102" i="10"/>
  <c r="I102" i="10"/>
  <c r="M101" i="10"/>
  <c r="L101" i="10"/>
  <c r="K101" i="10"/>
  <c r="J101" i="10"/>
  <c r="I101" i="10"/>
  <c r="M100" i="10"/>
  <c r="I100" i="10"/>
  <c r="L94" i="10"/>
  <c r="K94" i="10"/>
  <c r="J94" i="10"/>
  <c r="I94" i="10"/>
  <c r="J93" i="10"/>
  <c r="I93" i="10"/>
  <c r="J92" i="10"/>
  <c r="I92" i="10"/>
  <c r="K96" i="10"/>
  <c r="J96" i="10"/>
  <c r="I96" i="10"/>
  <c r="I91" i="10"/>
  <c r="M90" i="10"/>
  <c r="L90" i="10"/>
  <c r="K90" i="10"/>
  <c r="I90" i="10"/>
  <c r="M89" i="10"/>
  <c r="L89" i="10"/>
  <c r="I89" i="10"/>
  <c r="M88" i="10"/>
  <c r="L88" i="10"/>
  <c r="I88" i="10"/>
  <c r="M87" i="10"/>
  <c r="L87" i="10"/>
  <c r="I87" i="10"/>
  <c r="M86" i="10"/>
  <c r="L86" i="10"/>
  <c r="K86" i="10"/>
  <c r="J86" i="10"/>
  <c r="I86" i="10"/>
  <c r="M85" i="10"/>
  <c r="L85" i="10"/>
  <c r="K85" i="10"/>
  <c r="J85" i="10"/>
  <c r="I85" i="10"/>
  <c r="V84" i="10"/>
  <c r="M84" i="10"/>
  <c r="L84" i="10"/>
  <c r="K84" i="10"/>
  <c r="J84" i="10"/>
  <c r="I84" i="10"/>
  <c r="V83" i="10"/>
  <c r="M83" i="10"/>
  <c r="I83" i="10"/>
  <c r="L82" i="10"/>
  <c r="J82" i="10"/>
  <c r="I82" i="10"/>
  <c r="K81" i="10"/>
  <c r="J81" i="10"/>
  <c r="I81" i="10"/>
  <c r="L80" i="10"/>
  <c r="J80" i="10"/>
  <c r="I80" i="10"/>
  <c r="M79" i="10"/>
  <c r="J79" i="10"/>
  <c r="I79" i="10"/>
  <c r="I78" i="10"/>
  <c r="M77" i="10"/>
  <c r="K77" i="10"/>
  <c r="I77" i="10"/>
  <c r="M76" i="10"/>
  <c r="K76" i="10"/>
  <c r="J76" i="10"/>
  <c r="I76" i="10"/>
  <c r="K75" i="10"/>
  <c r="J75" i="10"/>
  <c r="I75" i="10"/>
  <c r="K74" i="10"/>
  <c r="J74" i="10"/>
  <c r="I74" i="10"/>
  <c r="K73" i="10"/>
  <c r="J73" i="10"/>
  <c r="I73" i="10"/>
  <c r="K72" i="10"/>
  <c r="J72" i="10"/>
  <c r="I72" i="10"/>
  <c r="M71" i="10"/>
  <c r="L71" i="10"/>
  <c r="K71" i="10"/>
  <c r="J71" i="10"/>
  <c r="I71" i="10"/>
  <c r="M70" i="10"/>
  <c r="L70" i="10"/>
  <c r="K70" i="10"/>
  <c r="J70" i="10"/>
  <c r="I70" i="10"/>
  <c r="M68" i="10"/>
  <c r="L68" i="10"/>
  <c r="K68" i="10"/>
  <c r="J68" i="10"/>
  <c r="I68" i="10"/>
  <c r="K67" i="10"/>
  <c r="J67" i="10"/>
  <c r="I67" i="10"/>
  <c r="M66" i="10"/>
  <c r="L66" i="10"/>
  <c r="K66" i="10"/>
  <c r="J66" i="10"/>
  <c r="I66" i="10"/>
  <c r="M65" i="10"/>
  <c r="L65" i="10"/>
  <c r="K65" i="10"/>
  <c r="J65" i="10"/>
  <c r="I65" i="10"/>
  <c r="M64" i="10"/>
  <c r="L64" i="10"/>
  <c r="K64" i="10"/>
  <c r="J64" i="10"/>
  <c r="I64" i="10"/>
  <c r="M63" i="10"/>
  <c r="L63" i="10"/>
  <c r="K63" i="10"/>
  <c r="J63" i="10"/>
  <c r="I63" i="10"/>
  <c r="L62" i="10"/>
  <c r="J62" i="10"/>
  <c r="I62" i="10"/>
  <c r="L61" i="10"/>
  <c r="J61" i="10"/>
  <c r="I61" i="10"/>
  <c r="K60" i="10"/>
  <c r="J60" i="10"/>
  <c r="I60" i="10"/>
  <c r="M59" i="10"/>
  <c r="L59" i="10"/>
  <c r="K59" i="10"/>
  <c r="J59" i="10"/>
  <c r="I59" i="10"/>
  <c r="M58" i="10"/>
  <c r="L58" i="10"/>
  <c r="K58" i="10"/>
  <c r="J58" i="10"/>
  <c r="I58" i="10"/>
  <c r="L57" i="10"/>
  <c r="K57" i="10"/>
  <c r="J57" i="10"/>
  <c r="I57" i="10"/>
  <c r="L56" i="10"/>
  <c r="K56" i="10"/>
  <c r="J56" i="10"/>
  <c r="I56" i="10"/>
  <c r="L55" i="10"/>
  <c r="K55" i="10"/>
  <c r="J55" i="10"/>
  <c r="I55" i="10"/>
  <c r="L54" i="10"/>
  <c r="K54" i="10"/>
  <c r="J54" i="10"/>
  <c r="I54" i="10"/>
  <c r="L53" i="10"/>
  <c r="K53" i="10"/>
  <c r="J53" i="10"/>
  <c r="L52" i="10"/>
  <c r="K52" i="10"/>
  <c r="J52" i="10"/>
  <c r="L51" i="10"/>
  <c r="K51" i="10"/>
  <c r="J51" i="10"/>
  <c r="L50" i="10"/>
  <c r="K50" i="10"/>
  <c r="J50" i="10"/>
  <c r="L49" i="10"/>
  <c r="K49" i="10"/>
  <c r="J49" i="10"/>
  <c r="M48" i="10"/>
  <c r="L48" i="10"/>
  <c r="K48" i="10"/>
  <c r="J48" i="10"/>
  <c r="M47" i="10"/>
  <c r="L47" i="10"/>
  <c r="K47" i="10"/>
  <c r="J47" i="10"/>
  <c r="I47" i="10"/>
  <c r="L46" i="10"/>
  <c r="K46" i="10"/>
  <c r="J46" i="10"/>
  <c r="I46" i="10"/>
  <c r="L45" i="10"/>
  <c r="K45" i="10"/>
  <c r="J45" i="10"/>
  <c r="I45" i="10"/>
  <c r="L44" i="10"/>
  <c r="K44" i="10"/>
  <c r="J44" i="10"/>
  <c r="I44" i="10"/>
  <c r="L43" i="10"/>
  <c r="K43" i="10"/>
  <c r="J43" i="10"/>
  <c r="I43" i="10"/>
  <c r="L42" i="10"/>
  <c r="K42" i="10"/>
  <c r="J42" i="10"/>
  <c r="I42" i="10"/>
  <c r="L41" i="10"/>
  <c r="K41" i="10"/>
  <c r="J41" i="10"/>
  <c r="L40" i="10"/>
  <c r="K40" i="10"/>
  <c r="J40" i="10"/>
  <c r="L39" i="10"/>
  <c r="K39" i="10"/>
  <c r="J39" i="10"/>
  <c r="K38" i="10"/>
  <c r="J38" i="10"/>
  <c r="M37" i="10"/>
  <c r="L37" i="10"/>
  <c r="K37" i="10"/>
  <c r="J37" i="10"/>
  <c r="I37" i="10"/>
  <c r="L36" i="10"/>
  <c r="K36" i="10"/>
  <c r="J36" i="10"/>
  <c r="I36" i="10"/>
  <c r="L35" i="10"/>
  <c r="K35" i="10"/>
  <c r="I35" i="10"/>
  <c r="M34" i="10"/>
  <c r="L34" i="10"/>
  <c r="K34" i="10"/>
  <c r="J34" i="10"/>
  <c r="I34" i="10"/>
  <c r="M33" i="10"/>
  <c r="L33" i="10"/>
  <c r="K33" i="10"/>
  <c r="J33" i="10"/>
  <c r="I33" i="10"/>
  <c r="M32" i="10"/>
  <c r="L32" i="10"/>
  <c r="K32" i="10"/>
  <c r="J32" i="10"/>
  <c r="I32" i="10"/>
  <c r="M31" i="10"/>
  <c r="L31" i="10"/>
  <c r="K31" i="10"/>
  <c r="I31" i="10"/>
  <c r="M30" i="10"/>
  <c r="L30" i="10"/>
  <c r="K30" i="10"/>
  <c r="J30" i="10"/>
  <c r="I30" i="10"/>
  <c r="I28" i="10"/>
  <c r="M27" i="10"/>
  <c r="L27" i="10"/>
  <c r="K27" i="10"/>
  <c r="I27" i="10"/>
  <c r="M25" i="10"/>
  <c r="L25" i="10"/>
  <c r="K25" i="10"/>
  <c r="I25" i="10"/>
  <c r="M24" i="10"/>
  <c r="L24" i="10"/>
  <c r="I24" i="10"/>
  <c r="M23" i="10"/>
  <c r="L23" i="10"/>
  <c r="I23" i="10"/>
  <c r="M22" i="10"/>
  <c r="L22" i="10"/>
  <c r="K22" i="10"/>
  <c r="J22" i="10"/>
  <c r="I22" i="10"/>
  <c r="M21" i="10"/>
  <c r="L21" i="10"/>
  <c r="K21" i="10"/>
  <c r="J21" i="10"/>
  <c r="I21" i="10"/>
  <c r="M20" i="10"/>
  <c r="L20" i="10"/>
  <c r="K20" i="10"/>
  <c r="I20" i="10"/>
  <c r="M19" i="10"/>
  <c r="L19" i="10"/>
  <c r="K19" i="10"/>
  <c r="I19" i="10"/>
  <c r="M18" i="10"/>
  <c r="L18" i="10"/>
  <c r="K18" i="10"/>
  <c r="I18" i="10"/>
  <c r="M17" i="10"/>
  <c r="L17" i="10"/>
  <c r="K17" i="10"/>
  <c r="I17" i="10"/>
  <c r="M16" i="10"/>
  <c r="L16" i="10"/>
  <c r="K16" i="10"/>
  <c r="J16" i="10"/>
  <c r="I16" i="10"/>
  <c r="L15" i="10"/>
  <c r="K15" i="10"/>
  <c r="J15" i="10"/>
  <c r="I15" i="10"/>
  <c r="I1" i="10"/>
  <c r="L96" i="10"/>
  <c r="M96" i="10"/>
  <c r="M94" i="10"/>
  <c r="D16" i="11"/>
  <c r="D17" i="11" s="1"/>
  <c r="E16" i="11"/>
  <c r="E17" i="11" s="1"/>
  <c r="F16" i="11"/>
  <c r="F17" i="11" s="1"/>
  <c r="G16" i="11"/>
  <c r="G17" i="11" s="1"/>
  <c r="H16" i="11"/>
  <c r="H17" i="11" s="1"/>
  <c r="I16" i="11"/>
  <c r="I17" i="11" s="1"/>
  <c r="J16" i="11"/>
  <c r="K16" i="11"/>
  <c r="K17" i="11" s="1"/>
  <c r="L16" i="11"/>
  <c r="L17" i="11" s="1"/>
  <c r="M16" i="11"/>
  <c r="M17" i="11" s="1"/>
  <c r="C16" i="11"/>
  <c r="C17" i="11" s="1"/>
  <c r="J17" i="11"/>
  <c r="B17" i="11"/>
  <c r="N38" i="7"/>
  <c r="L38" i="10"/>
  <c r="O45" i="7"/>
  <c r="M45" i="10"/>
  <c r="O46" i="7"/>
  <c r="M46" i="10"/>
  <c r="K89" i="10"/>
  <c r="P87" i="7"/>
  <c r="M87" i="7"/>
  <c r="N77" i="9"/>
  <c r="N77" i="7" s="1"/>
  <c r="K87" i="10"/>
  <c r="P115" i="9"/>
  <c r="P115" i="7" s="1"/>
  <c r="P124" i="9"/>
  <c r="P124" i="7" s="1"/>
  <c r="P57" i="9"/>
  <c r="P57" i="7" s="1"/>
  <c r="M57" i="10"/>
  <c r="P56" i="9"/>
  <c r="N56" i="10" s="1"/>
  <c r="M56" i="10"/>
  <c r="O56" i="7"/>
  <c r="K132" i="10"/>
  <c r="O82" i="9"/>
  <c r="P82" i="9" s="1"/>
  <c r="N88" i="10" l="1"/>
  <c r="N77" i="10"/>
  <c r="P77" i="7"/>
  <c r="P45" i="7"/>
  <c r="L31" i="7"/>
  <c r="M24" i="9"/>
  <c r="K24" i="10" s="1"/>
  <c r="M88" i="7"/>
  <c r="K28" i="10"/>
  <c r="I51" i="10"/>
  <c r="J24" i="10"/>
  <c r="K110" i="7"/>
  <c r="K51" i="7"/>
  <c r="M80" i="9"/>
  <c r="K80" i="10" s="1"/>
  <c r="Q97" i="9"/>
  <c r="L73" i="10"/>
  <c r="K119" i="7"/>
  <c r="O80" i="7"/>
  <c r="L24" i="7"/>
  <c r="M132" i="9"/>
  <c r="M132" i="7" s="1"/>
  <c r="P46" i="7"/>
  <c r="N73" i="10"/>
  <c r="I109" i="10"/>
  <c r="K111" i="7"/>
  <c r="L106" i="9"/>
  <c r="L106" i="7" s="1"/>
  <c r="I38" i="10"/>
  <c r="M129" i="10"/>
  <c r="L25" i="7"/>
  <c r="J31" i="10"/>
  <c r="P68" i="7"/>
  <c r="M61" i="9"/>
  <c r="M61" i="7" s="1"/>
  <c r="N129" i="10"/>
  <c r="O106" i="7"/>
  <c r="M82" i="10"/>
  <c r="I108" i="10"/>
  <c r="M61" i="10"/>
  <c r="J25" i="10"/>
  <c r="O74" i="7"/>
  <c r="L129" i="9"/>
  <c r="L129" i="7" s="1"/>
  <c r="P66" i="7"/>
  <c r="J27" i="10"/>
  <c r="J78" i="7"/>
  <c r="L28" i="7"/>
  <c r="P76" i="9"/>
  <c r="N76" i="10" s="1"/>
  <c r="P68" i="9"/>
  <c r="Q65" i="9" s="1"/>
  <c r="P67" i="7"/>
  <c r="N67" i="10"/>
  <c r="L75" i="10"/>
  <c r="N75" i="7"/>
  <c r="I119" i="10"/>
  <c r="M75" i="10"/>
  <c r="K61" i="10"/>
  <c r="O72" i="7"/>
  <c r="H66" i="9"/>
  <c r="M74" i="10"/>
  <c r="W110" i="10"/>
  <c r="N128" i="7"/>
  <c r="O127" i="7"/>
  <c r="K121" i="7"/>
  <c r="M80" i="7"/>
  <c r="L27" i="7"/>
  <c r="L20" i="7"/>
  <c r="M130" i="9"/>
  <c r="M130" i="7" s="1"/>
  <c r="O121" i="9"/>
  <c r="O121" i="7" s="1"/>
  <c r="P75" i="9"/>
  <c r="O82" i="7"/>
  <c r="N81" i="9"/>
  <c r="L81" i="10" s="1"/>
  <c r="J127" i="10"/>
  <c r="N122" i="10"/>
  <c r="W122" i="10" s="1"/>
  <c r="J23" i="7"/>
  <c r="O131" i="7"/>
  <c r="N67" i="7"/>
  <c r="H66" i="7" s="1"/>
  <c r="N113" i="10"/>
  <c r="W113" i="10" s="1"/>
  <c r="M125" i="10"/>
  <c r="L67" i="10"/>
  <c r="H66" i="10" s="1"/>
  <c r="M82" i="9"/>
  <c r="M82" i="7" s="1"/>
  <c r="I40" i="10"/>
  <c r="M72" i="10"/>
  <c r="M81" i="10"/>
  <c r="J20" i="10"/>
  <c r="M130" i="10"/>
  <c r="J130" i="10" s="1"/>
  <c r="O75" i="7"/>
  <c r="L26" i="7"/>
  <c r="L107" i="9"/>
  <c r="L107" i="7" s="1"/>
  <c r="P74" i="9"/>
  <c r="O78" i="9"/>
  <c r="N19" i="10"/>
  <c r="G7" i="4"/>
  <c r="P78" i="9"/>
  <c r="N78" i="10" s="1"/>
  <c r="M78" i="9"/>
  <c r="J78" i="10"/>
  <c r="N78" i="9"/>
  <c r="N78" i="7" s="1"/>
  <c r="P130" i="7"/>
  <c r="N130" i="10"/>
  <c r="W130" i="10" s="1"/>
  <c r="N74" i="7"/>
  <c r="L74" i="10"/>
  <c r="P82" i="7"/>
  <c r="N82" i="10"/>
  <c r="N76" i="7"/>
  <c r="L76" i="10"/>
  <c r="N125" i="10"/>
  <c r="W125" i="10" s="1"/>
  <c r="P127" i="7"/>
  <c r="N81" i="7"/>
  <c r="N57" i="10"/>
  <c r="V65" i="10"/>
  <c r="V22" i="10"/>
  <c r="W84" i="10"/>
  <c r="W129" i="10"/>
  <c r="M131" i="9"/>
  <c r="M131" i="7" s="1"/>
  <c r="K113" i="9"/>
  <c r="O111" i="9" s="1"/>
  <c r="I110" i="10"/>
  <c r="M110" i="10" s="1"/>
  <c r="M121" i="10"/>
  <c r="M122" i="10" s="1"/>
  <c r="L131" i="9"/>
  <c r="N72" i="9"/>
  <c r="P131" i="7"/>
  <c r="M131" i="10"/>
  <c r="N127" i="10"/>
  <c r="W127" i="10" s="1"/>
  <c r="N126" i="10"/>
  <c r="W126" i="10" s="1"/>
  <c r="P128" i="7"/>
  <c r="H34" i="9"/>
  <c r="P34" i="9" s="1"/>
  <c r="P34" i="7" s="1"/>
  <c r="N72" i="10"/>
  <c r="H34" i="10" s="1"/>
  <c r="P32" i="9"/>
  <c r="P72" i="7"/>
  <c r="H34" i="7" s="1"/>
  <c r="P56" i="7"/>
  <c r="W115" i="10"/>
  <c r="W112" i="10"/>
  <c r="J48" i="7"/>
  <c r="O132" i="7"/>
  <c r="O79" i="7"/>
  <c r="L78" i="7"/>
  <c r="K49" i="7"/>
  <c r="O35" i="7"/>
  <c r="M28" i="7"/>
  <c r="M24" i="7"/>
  <c r="L19" i="7"/>
  <c r="L35" i="9"/>
  <c r="O112" i="9"/>
  <c r="O112" i="7" s="1"/>
  <c r="P106" i="9"/>
  <c r="P106" i="7" s="1"/>
  <c r="O15" i="9"/>
  <c r="M120" i="10"/>
  <c r="N87" i="10"/>
  <c r="M89" i="7"/>
  <c r="I49" i="10"/>
  <c r="W83" i="10"/>
  <c r="M35" i="10"/>
  <c r="J19" i="10"/>
  <c r="N124" i="10"/>
  <c r="W124" i="10" s="1"/>
  <c r="W116" i="10"/>
  <c r="W111" i="10"/>
  <c r="O94" i="7"/>
  <c r="O61" i="7"/>
  <c r="K38" i="7"/>
  <c r="P63" i="7"/>
  <c r="N94" i="10"/>
  <c r="P95" i="7"/>
  <c r="O95" i="7"/>
  <c r="M93" i="10"/>
  <c r="N18" i="10"/>
  <c r="P18" i="7"/>
  <c r="I41" i="10"/>
  <c r="K41" i="7"/>
  <c r="I52" i="10"/>
  <c r="K53" i="9"/>
  <c r="K52" i="7"/>
  <c r="M107" i="9"/>
  <c r="M107" i="7" s="1"/>
  <c r="N107" i="7"/>
  <c r="N80" i="10"/>
  <c r="P80" i="7"/>
  <c r="N81" i="10"/>
  <c r="P81" i="7"/>
  <c r="Q81" i="9"/>
  <c r="G8" i="4"/>
  <c r="G10" i="4"/>
  <c r="P91" i="7"/>
  <c r="N91" i="10"/>
  <c r="N35" i="10"/>
  <c r="P35" i="7"/>
  <c r="N31" i="10"/>
  <c r="P31" i="7"/>
  <c r="I39" i="10"/>
  <c r="K39" i="7"/>
  <c r="I50" i="10"/>
  <c r="K50" i="7"/>
  <c r="N106" i="7"/>
  <c r="M106" i="9"/>
  <c r="M106" i="7" s="1"/>
  <c r="Q79" i="9"/>
  <c r="N79" i="10"/>
  <c r="P79" i="7"/>
  <c r="V59" i="10"/>
  <c r="V70" i="10"/>
  <c r="V14" i="10"/>
  <c r="V37" i="10"/>
  <c r="V48" i="10"/>
  <c r="W121" i="10"/>
  <c r="W120" i="10"/>
  <c r="W119" i="10"/>
  <c r="W107" i="10"/>
  <c r="W106" i="10"/>
  <c r="G15" i="1"/>
  <c r="C37" i="4" s="1"/>
  <c r="J37" i="4" s="1"/>
  <c r="W131" i="10"/>
  <c r="N79" i="9"/>
  <c r="Q81" i="7"/>
  <c r="M102" i="9"/>
  <c r="V30" i="10"/>
  <c r="R2" i="7"/>
  <c r="P2" i="10"/>
  <c r="P12" i="10"/>
  <c r="R12" i="7"/>
  <c r="J128" i="10"/>
  <c r="O7" i="10"/>
  <c r="O95" i="10"/>
  <c r="N132" i="10"/>
  <c r="W132" i="10" s="1"/>
  <c r="P132" i="7"/>
  <c r="P107" i="7"/>
  <c r="N105" i="10"/>
  <c r="W105" i="10" s="1"/>
  <c r="O120" i="9"/>
  <c r="I118" i="10"/>
  <c r="P27" i="7"/>
  <c r="N27" i="10"/>
  <c r="N25" i="10"/>
  <c r="P25" i="7"/>
  <c r="P23" i="9"/>
  <c r="J23" i="10"/>
  <c r="M23" i="9"/>
  <c r="N92" i="7"/>
  <c r="L92" i="10"/>
  <c r="P102" i="9"/>
  <c r="N102" i="9"/>
  <c r="N61" i="10"/>
  <c r="P61" i="7"/>
  <c r="N17" i="11"/>
  <c r="O17" i="11" s="1"/>
  <c r="E13" i="1" s="1"/>
  <c r="I13" i="1" s="1"/>
  <c r="I15" i="1" s="1"/>
  <c r="N7" i="11"/>
  <c r="O7" i="11" s="1"/>
  <c r="P7" i="11" s="1"/>
  <c r="Q7" i="11" s="1"/>
  <c r="K48" i="7"/>
  <c r="I48" i="10"/>
  <c r="K123" i="9"/>
  <c r="O119" i="9"/>
  <c r="O122" i="9"/>
  <c r="O122" i="7" s="1"/>
  <c r="K122" i="7"/>
  <c r="N93" i="10"/>
  <c r="P20" i="7"/>
  <c r="N20" i="10"/>
  <c r="N28" i="10"/>
  <c r="P28" i="7"/>
  <c r="N26" i="10"/>
  <c r="P26" i="7"/>
  <c r="N24" i="10"/>
  <c r="P24" i="7"/>
  <c r="N129" i="7"/>
  <c r="N133" i="9"/>
  <c r="P62" i="7"/>
  <c r="N62" i="10"/>
  <c r="P90" i="7"/>
  <c r="S90" i="7" s="1"/>
  <c r="P88" i="7"/>
  <c r="P98" i="7"/>
  <c r="Q97" i="7" s="1"/>
  <c r="L77" i="10"/>
  <c r="N89" i="10"/>
  <c r="M62" i="9"/>
  <c r="P16" i="9" s="1"/>
  <c r="O79" i="10" l="1"/>
  <c r="W79" i="10" s="1"/>
  <c r="P76" i="7"/>
  <c r="K82" i="10"/>
  <c r="M118" i="10"/>
  <c r="P78" i="7"/>
  <c r="L129" i="10"/>
  <c r="L133" i="10" s="1"/>
  <c r="J129" i="10"/>
  <c r="N104" i="10"/>
  <c r="W104" i="10" s="1"/>
  <c r="O81" i="10"/>
  <c r="W81" i="10" s="1"/>
  <c r="K130" i="10"/>
  <c r="O111" i="7"/>
  <c r="P111" i="9"/>
  <c r="N109" i="10" s="1"/>
  <c r="W109" i="10" s="1"/>
  <c r="N74" i="10"/>
  <c r="P74" i="7"/>
  <c r="P75" i="7"/>
  <c r="N75" i="10"/>
  <c r="N68" i="10"/>
  <c r="O65" i="10" s="1"/>
  <c r="W65" i="10" s="1"/>
  <c r="P69" i="7"/>
  <c r="Q65" i="7" s="1"/>
  <c r="L78" i="10"/>
  <c r="M78" i="10"/>
  <c r="O78" i="7"/>
  <c r="R3" i="9"/>
  <c r="P3" i="10" s="1"/>
  <c r="G11" i="4"/>
  <c r="L131" i="7"/>
  <c r="L133" i="9"/>
  <c r="L134" i="7" s="1"/>
  <c r="K113" i="7"/>
  <c r="O113" i="9"/>
  <c r="O113" i="7" s="1"/>
  <c r="I111" i="10"/>
  <c r="O110" i="9"/>
  <c r="K114" i="9"/>
  <c r="N34" i="10"/>
  <c r="K131" i="10"/>
  <c r="J131" i="10"/>
  <c r="M117" i="10"/>
  <c r="M119" i="10"/>
  <c r="M78" i="7"/>
  <c r="K78" i="10"/>
  <c r="Q79" i="7"/>
  <c r="M124" i="10"/>
  <c r="N72" i="7"/>
  <c r="H70" i="7" s="1"/>
  <c r="H71" i="7" s="1"/>
  <c r="H70" i="9"/>
  <c r="H71" i="9" s="1"/>
  <c r="P71" i="9" s="1"/>
  <c r="L72" i="10"/>
  <c r="H70" i="10" s="1"/>
  <c r="H71" i="10" s="1"/>
  <c r="L102" i="9"/>
  <c r="L94" i="7"/>
  <c r="N32" i="10"/>
  <c r="H33" i="10" s="1"/>
  <c r="P32" i="7"/>
  <c r="H33" i="7" s="1"/>
  <c r="H33" i="9"/>
  <c r="P33" i="9" s="1"/>
  <c r="P15" i="9"/>
  <c r="O15" i="7"/>
  <c r="M15" i="10"/>
  <c r="J35" i="10"/>
  <c r="L35" i="7"/>
  <c r="P94" i="7"/>
  <c r="N128" i="10"/>
  <c r="W128" i="10" s="1"/>
  <c r="M102" i="7"/>
  <c r="K100" i="10"/>
  <c r="G9" i="4"/>
  <c r="L79" i="10"/>
  <c r="M79" i="9"/>
  <c r="M83" i="9" s="1"/>
  <c r="N79" i="7"/>
  <c r="K53" i="7"/>
  <c r="I53" i="10"/>
  <c r="N16" i="10"/>
  <c r="P16" i="7"/>
  <c r="P103" i="9"/>
  <c r="N101" i="10" s="1"/>
  <c r="I121" i="10"/>
  <c r="K123" i="7"/>
  <c r="P92" i="7"/>
  <c r="N92" i="10"/>
  <c r="O86" i="10" s="1"/>
  <c r="N100" i="10" s="1"/>
  <c r="K62" i="10"/>
  <c r="P21" i="9"/>
  <c r="M62" i="7"/>
  <c r="N134" i="7"/>
  <c r="O119" i="7"/>
  <c r="P119" i="9"/>
  <c r="L100" i="10"/>
  <c r="N102" i="7"/>
  <c r="M23" i="7"/>
  <c r="K23" i="10"/>
  <c r="N23" i="10"/>
  <c r="O22" i="10" s="1"/>
  <c r="W22" i="10" s="1"/>
  <c r="P23" i="7"/>
  <c r="Q22" i="7" s="1"/>
  <c r="Q22" i="9"/>
  <c r="P120" i="9"/>
  <c r="O120" i="7"/>
  <c r="Q86" i="7" l="1"/>
  <c r="P102" i="7" s="1"/>
  <c r="P111" i="7"/>
  <c r="J133" i="10"/>
  <c r="R3" i="7"/>
  <c r="K114" i="7"/>
  <c r="I112" i="10"/>
  <c r="O110" i="7"/>
  <c r="P110" i="9"/>
  <c r="M111" i="10"/>
  <c r="M109" i="10"/>
  <c r="M108" i="10"/>
  <c r="Q70" i="9"/>
  <c r="P71" i="7"/>
  <c r="Q70" i="7" s="1"/>
  <c r="N71" i="10"/>
  <c r="O70" i="10" s="1"/>
  <c r="W70" i="10" s="1"/>
  <c r="P15" i="7"/>
  <c r="N15" i="10"/>
  <c r="N33" i="10"/>
  <c r="O30" i="10" s="1"/>
  <c r="W30" i="10" s="1"/>
  <c r="P33" i="7"/>
  <c r="Q30" i="7" s="1"/>
  <c r="Q30" i="9"/>
  <c r="J100" i="10"/>
  <c r="L102" i="7"/>
  <c r="P102" i="10"/>
  <c r="R104" i="7"/>
  <c r="G60" i="10"/>
  <c r="M60" i="10"/>
  <c r="J60" i="9"/>
  <c r="M79" i="7"/>
  <c r="K79" i="10"/>
  <c r="P103" i="7"/>
  <c r="P104" i="7" s="1"/>
  <c r="Q104" i="7" s="1"/>
  <c r="N21" i="10"/>
  <c r="P21" i="7"/>
  <c r="G12" i="4"/>
  <c r="N118" i="10"/>
  <c r="W118" i="10" s="1"/>
  <c r="P120" i="7"/>
  <c r="K83" i="10"/>
  <c r="K137" i="10" s="1"/>
  <c r="K141" i="10" s="1"/>
  <c r="M83" i="7"/>
  <c r="M137" i="9"/>
  <c r="N117" i="10"/>
  <c r="W117" i="10" s="1"/>
  <c r="P119" i="7"/>
  <c r="P125" i="9"/>
  <c r="N102" i="10"/>
  <c r="P104" i="9"/>
  <c r="Q104" i="9" s="1"/>
  <c r="O102" i="10" s="1"/>
  <c r="W102" i="10" s="1"/>
  <c r="N108" i="10" l="1"/>
  <c r="W108" i="10" s="1"/>
  <c r="P110" i="7"/>
  <c r="P116" i="9"/>
  <c r="Q105" i="9" s="1"/>
  <c r="P133" i="9" s="1"/>
  <c r="J60" i="7"/>
  <c r="P64" i="9"/>
  <c r="O60" i="9"/>
  <c r="G13" i="4"/>
  <c r="P125" i="7"/>
  <c r="N123" i="10"/>
  <c r="S120" i="9"/>
  <c r="M141" i="9"/>
  <c r="M142" i="7" s="1"/>
  <c r="M138" i="7"/>
  <c r="S111" i="9" l="1"/>
  <c r="P116" i="7"/>
  <c r="Q105" i="7" s="1"/>
  <c r="P134" i="7" s="1"/>
  <c r="P135" i="7" s="1"/>
  <c r="P136" i="7" s="1"/>
  <c r="Q136" i="7" s="1"/>
  <c r="N114" i="10"/>
  <c r="W114" i="10" s="1"/>
  <c r="N64" i="10"/>
  <c r="P64" i="7"/>
  <c r="O60" i="7"/>
  <c r="L17" i="9"/>
  <c r="N60" i="9"/>
  <c r="P60" i="9"/>
  <c r="P134" i="9"/>
  <c r="P135" i="9" s="1"/>
  <c r="Q135" i="9" s="1"/>
  <c r="G14" i="4"/>
  <c r="F37" i="4"/>
  <c r="W123" i="10"/>
  <c r="O103" i="10" l="1"/>
  <c r="N133" i="10" s="1"/>
  <c r="N60" i="10"/>
  <c r="O59" i="10" s="1"/>
  <c r="W59" i="10" s="1"/>
  <c r="P60" i="7"/>
  <c r="Q59" i="7" s="1"/>
  <c r="Q59" i="9"/>
  <c r="P17" i="9"/>
  <c r="L83" i="9"/>
  <c r="L17" i="7"/>
  <c r="J17" i="10"/>
  <c r="N83" i="9"/>
  <c r="N60" i="7"/>
  <c r="L60" i="10"/>
  <c r="G15" i="4"/>
  <c r="N134" i="10"/>
  <c r="N135" i="10" s="1"/>
  <c r="O135" i="10" s="1"/>
  <c r="G37" i="4"/>
  <c r="R5" i="9"/>
  <c r="P85" i="10" l="1"/>
  <c r="L83" i="10"/>
  <c r="L137" i="10" s="1"/>
  <c r="L140" i="10" s="1"/>
  <c r="N137" i="9"/>
  <c r="N83" i="7"/>
  <c r="N17" i="10"/>
  <c r="O14" i="10" s="1"/>
  <c r="W14" i="10" s="1"/>
  <c r="P17" i="7"/>
  <c r="Q14" i="7" s="1"/>
  <c r="Q14" i="9"/>
  <c r="L83" i="7"/>
  <c r="L137" i="9"/>
  <c r="J83" i="10"/>
  <c r="J137" i="10" s="1"/>
  <c r="J139" i="10" s="1"/>
  <c r="P5" i="10"/>
  <c r="W5" i="10" s="1"/>
  <c r="R5" i="7"/>
  <c r="R9" i="9"/>
  <c r="R6" i="9"/>
  <c r="G16" i="4"/>
  <c r="R85" i="7" l="1"/>
  <c r="L139" i="9"/>
  <c r="L140" i="7" s="1"/>
  <c r="L138" i="7"/>
  <c r="N140" i="9"/>
  <c r="N141" i="7" s="1"/>
  <c r="O36" i="9"/>
  <c r="N138" i="7"/>
  <c r="P6" i="10"/>
  <c r="R6" i="7"/>
  <c r="G17" i="4"/>
  <c r="P9" i="10"/>
  <c r="R9" i="7"/>
  <c r="O53" i="9" l="1"/>
  <c r="M36" i="10"/>
  <c r="O42" i="9"/>
  <c r="O36" i="7"/>
  <c r="G18" i="4"/>
  <c r="M42" i="10" l="1"/>
  <c r="O41" i="9"/>
  <c r="O44" i="9"/>
  <c r="O43" i="9"/>
  <c r="O38" i="9"/>
  <c r="O39" i="9"/>
  <c r="O40" i="9"/>
  <c r="O42" i="7"/>
  <c r="O52" i="9"/>
  <c r="O54" i="9"/>
  <c r="O49" i="9"/>
  <c r="O55" i="9"/>
  <c r="O51" i="9"/>
  <c r="M53" i="10"/>
  <c r="O53" i="7"/>
  <c r="O50" i="9"/>
  <c r="G19" i="4"/>
  <c r="P50" i="9" l="1"/>
  <c r="O50" i="7"/>
  <c r="M50" i="10"/>
  <c r="O55" i="7"/>
  <c r="M55" i="10"/>
  <c r="P55" i="9"/>
  <c r="M54" i="10"/>
  <c r="O54" i="7"/>
  <c r="P54" i="9"/>
  <c r="M39" i="10"/>
  <c r="O39" i="7"/>
  <c r="P39" i="9"/>
  <c r="O43" i="7"/>
  <c r="P43" i="9"/>
  <c r="M43" i="10"/>
  <c r="O41" i="7"/>
  <c r="M41" i="10"/>
  <c r="M51" i="10"/>
  <c r="O51" i="7"/>
  <c r="M49" i="10"/>
  <c r="O49" i="7"/>
  <c r="P49" i="9"/>
  <c r="M52" i="10"/>
  <c r="O52" i="7"/>
  <c r="O40" i="7"/>
  <c r="M40" i="10"/>
  <c r="M38" i="10"/>
  <c r="P38" i="9"/>
  <c r="O38" i="7"/>
  <c r="P44" i="9"/>
  <c r="M44" i="10"/>
  <c r="O44" i="7"/>
  <c r="G20" i="4"/>
  <c r="P44" i="7" l="1"/>
  <c r="N44" i="10"/>
  <c r="N38" i="10"/>
  <c r="P47" i="9"/>
  <c r="Q37" i="9" s="1"/>
  <c r="P38" i="7"/>
  <c r="P49" i="7"/>
  <c r="P58" i="9"/>
  <c r="N49" i="10"/>
  <c r="P43" i="7"/>
  <c r="N43" i="10"/>
  <c r="N39" i="10"/>
  <c r="P39" i="7"/>
  <c r="P55" i="7"/>
  <c r="N55" i="10"/>
  <c r="P54" i="7"/>
  <c r="N54" i="10"/>
  <c r="N50" i="10"/>
  <c r="P50" i="7"/>
  <c r="G21" i="4"/>
  <c r="N58" i="10" l="1"/>
  <c r="O48" i="10" s="1"/>
  <c r="P58" i="7"/>
  <c r="Q48" i="7" s="1"/>
  <c r="Q48" i="9"/>
  <c r="P83" i="9" s="1"/>
  <c r="P84" i="9" s="1"/>
  <c r="P85" i="9" s="1"/>
  <c r="Q85" i="9" s="1"/>
  <c r="O85" i="10" s="1"/>
  <c r="W85" i="10" s="1"/>
  <c r="P47" i="7"/>
  <c r="Q37" i="7" s="1"/>
  <c r="N47" i="10"/>
  <c r="O37" i="10" s="1"/>
  <c r="W37" i="10" s="1"/>
  <c r="G22" i="4"/>
  <c r="Q9" i="9" l="1"/>
  <c r="Q136" i="9"/>
  <c r="O136" i="10" s="1"/>
  <c r="W136" i="10" s="1"/>
  <c r="P83" i="7"/>
  <c r="P84" i="7" s="1"/>
  <c r="P85" i="7" s="1"/>
  <c r="Q85" i="7" s="1"/>
  <c r="Q137" i="7" s="1"/>
  <c r="W48" i="10"/>
  <c r="N83" i="10"/>
  <c r="G23" i="4"/>
  <c r="Q8" i="9"/>
  <c r="O8" i="10" s="1"/>
  <c r="O9" i="10"/>
  <c r="Q9" i="7" l="1"/>
  <c r="Q8" i="7" s="1"/>
  <c r="N84" i="10"/>
  <c r="N85" i="10" s="1"/>
  <c r="G24" i="4"/>
  <c r="G25" i="4" l="1"/>
  <c r="G26" i="4" l="1"/>
  <c r="G27" i="4" l="1"/>
  <c r="G28" i="4" l="1"/>
  <c r="G29" i="4" l="1"/>
  <c r="G30" i="4" l="1"/>
  <c r="G31" i="4" l="1"/>
  <c r="G32" i="4" l="1"/>
  <c r="G33" i="4" l="1"/>
  <c r="G34" i="4" l="1"/>
  <c r="G35" i="4" l="1"/>
  <c r="G36" i="4" l="1"/>
</calcChain>
</file>

<file path=xl/comments1.xml><?xml version="1.0" encoding="utf-8"?>
<comments xmlns="http://schemas.openxmlformats.org/spreadsheetml/2006/main">
  <authors>
    <author>SinkfieldR</author>
  </authors>
  <commentList>
    <comment ref="B4" authorId="0" shapeId="0">
      <text>
        <r>
          <rPr>
            <b/>
            <sz val="8"/>
            <color indexed="81"/>
            <rFont val="Tahoma"/>
            <family val="2"/>
          </rPr>
          <t>SinkfieldR: Includes indoor track.</t>
        </r>
        <r>
          <rPr>
            <sz val="8"/>
            <color indexed="81"/>
            <rFont val="Tahoma"/>
            <family val="2"/>
          </rPr>
          <t xml:space="preserve">
</t>
        </r>
      </text>
    </comment>
  </commentList>
</comments>
</file>

<file path=xl/comments2.xml><?xml version="1.0" encoding="utf-8"?>
<comments xmlns="http://schemas.openxmlformats.org/spreadsheetml/2006/main">
  <authors>
    <author>SinkfieldR</author>
    <author>Rick Sinkfield</author>
  </authors>
  <commentList>
    <comment ref="Q9" authorId="0" shapeId="0">
      <text>
        <r>
          <rPr>
            <b/>
            <sz val="8"/>
            <color indexed="81"/>
            <rFont val="Tahoma"/>
            <family val="2"/>
          </rPr>
          <t xml:space="preserve">SinkfieldR: </t>
        </r>
        <r>
          <rPr>
            <sz val="8"/>
            <color indexed="81"/>
            <rFont val="Tahoma"/>
            <family val="2"/>
          </rPr>
          <t>Do not exceed number to the right</t>
        </r>
      </text>
    </comment>
    <comment ref="J67" authorId="1" shapeId="0">
      <text>
        <r>
          <rPr>
            <b/>
            <sz val="8"/>
            <color indexed="81"/>
            <rFont val="Tahoma"/>
            <family val="2"/>
          </rPr>
          <t>Rick Sinkfield:</t>
        </r>
        <r>
          <rPr>
            <sz val="8"/>
            <color indexed="81"/>
            <rFont val="Tahoma"/>
            <family val="2"/>
          </rPr>
          <t xml:space="preserve">
Tip: adjust this number to get the proposed SF near to authorized</t>
        </r>
      </text>
    </comment>
    <comment ref="J69" authorId="1" shapeId="0">
      <text>
        <r>
          <rPr>
            <b/>
            <sz val="8"/>
            <color indexed="81"/>
            <rFont val="Tahoma"/>
            <family val="2"/>
          </rPr>
          <t>Rick Sinkfield:</t>
        </r>
        <r>
          <rPr>
            <sz val="8"/>
            <color indexed="81"/>
            <rFont val="Tahoma"/>
            <family val="2"/>
          </rPr>
          <t xml:space="preserve">
Tip: adjust this number to get the proposed SF near to authorized</t>
        </r>
      </text>
    </comment>
    <comment ref="A70" authorId="1" shapeId="0">
      <text>
        <r>
          <rPr>
            <b/>
            <sz val="8"/>
            <color indexed="81"/>
            <rFont val="Tahoma"/>
            <family val="2"/>
          </rPr>
          <t>Rick Sinkfield:</t>
        </r>
        <r>
          <rPr>
            <sz val="8"/>
            <color indexed="81"/>
            <rFont val="Tahoma"/>
            <family val="2"/>
          </rPr>
          <t xml:space="preserve">
Tip: adjust the numbers below to get the proposed SF near to authorized</t>
        </r>
      </text>
    </comment>
    <comment ref="Q85" authorId="0" shapeId="0">
      <text>
        <r>
          <rPr>
            <b/>
            <sz val="8"/>
            <color indexed="81"/>
            <rFont val="Tahoma"/>
            <family val="2"/>
          </rPr>
          <t>SinkfieldR:</t>
        </r>
        <r>
          <rPr>
            <sz val="8"/>
            <color indexed="81"/>
            <rFont val="Tahoma"/>
            <family val="2"/>
          </rPr>
          <t xml:space="preserve">
Do not exceed number to the right for the HAWC</t>
        </r>
      </text>
    </comment>
    <comment ref="J91" authorId="1" shapeId="0">
      <text>
        <r>
          <rPr>
            <b/>
            <sz val="8"/>
            <color indexed="81"/>
            <rFont val="Tahoma"/>
            <family val="2"/>
          </rPr>
          <t>Rick Sinkfield:</t>
        </r>
        <r>
          <rPr>
            <sz val="8"/>
            <color indexed="81"/>
            <rFont val="Tahoma"/>
            <family val="2"/>
          </rPr>
          <t xml:space="preserve">
Tip: adjust this number to get the proposed HAWC SF near to authorized</t>
        </r>
      </text>
    </comment>
    <comment ref="Q104" authorId="0" shapeId="0">
      <text>
        <r>
          <rPr>
            <b/>
            <sz val="8"/>
            <color indexed="81"/>
            <rFont val="Tahoma"/>
            <family val="2"/>
          </rPr>
          <t>SinkfieldR:</t>
        </r>
        <r>
          <rPr>
            <sz val="8"/>
            <color indexed="81"/>
            <rFont val="Tahoma"/>
            <family val="2"/>
          </rPr>
          <t xml:space="preserve">
Do not exceed number to the right</t>
        </r>
      </text>
    </comment>
  </commentList>
</comments>
</file>

<file path=xl/comments3.xml><?xml version="1.0" encoding="utf-8"?>
<comments xmlns="http://schemas.openxmlformats.org/spreadsheetml/2006/main">
  <authors>
    <author>SinkfieldR</author>
  </authors>
  <commentList>
    <comment ref="P9" authorId="0" shapeId="0">
      <text>
        <r>
          <rPr>
            <b/>
            <sz val="8"/>
            <color indexed="81"/>
            <rFont val="Tahoma"/>
            <family val="2"/>
          </rPr>
          <t xml:space="preserve">SinkfieldR: </t>
        </r>
        <r>
          <rPr>
            <sz val="8"/>
            <color indexed="81"/>
            <rFont val="Tahoma"/>
            <family val="2"/>
          </rPr>
          <t>Do not exceed number to the right</t>
        </r>
      </text>
    </comment>
    <comment ref="Q85" authorId="0" shapeId="0">
      <text>
        <r>
          <rPr>
            <b/>
            <sz val="8"/>
            <color indexed="81"/>
            <rFont val="Tahoma"/>
            <family val="2"/>
          </rPr>
          <t>SinkfieldR:</t>
        </r>
        <r>
          <rPr>
            <sz val="8"/>
            <color indexed="81"/>
            <rFont val="Tahoma"/>
            <family val="2"/>
          </rPr>
          <t xml:space="preserve">
Do not exceed number to the right for the HAWC</t>
        </r>
      </text>
    </comment>
    <comment ref="Q104" authorId="0" shapeId="0">
      <text>
        <r>
          <rPr>
            <b/>
            <sz val="8"/>
            <color indexed="81"/>
            <rFont val="Tahoma"/>
            <family val="2"/>
          </rPr>
          <t>SinkfieldR:</t>
        </r>
        <r>
          <rPr>
            <sz val="8"/>
            <color indexed="81"/>
            <rFont val="Tahoma"/>
            <family val="2"/>
          </rPr>
          <t xml:space="preserve">
Do not exceed number to the right</t>
        </r>
      </text>
    </comment>
  </commentList>
</comments>
</file>

<file path=xl/comments4.xml><?xml version="1.0" encoding="utf-8"?>
<comments xmlns="http://schemas.openxmlformats.org/spreadsheetml/2006/main">
  <authors>
    <author>SinkfieldR</author>
  </authors>
  <commentList>
    <comment ref="O9" authorId="0" shapeId="0">
      <text>
        <r>
          <rPr>
            <b/>
            <sz val="8"/>
            <color indexed="81"/>
            <rFont val="Tahoma"/>
            <family val="2"/>
          </rPr>
          <t>SinkfieldR: Do not exceed number to the right.</t>
        </r>
        <r>
          <rPr>
            <sz val="8"/>
            <color indexed="81"/>
            <rFont val="Tahoma"/>
            <family val="2"/>
          </rPr>
          <t xml:space="preserve">
</t>
        </r>
      </text>
    </comment>
    <comment ref="O85" authorId="0" shapeId="0">
      <text>
        <r>
          <rPr>
            <b/>
            <sz val="8"/>
            <color indexed="81"/>
            <rFont val="Tahoma"/>
            <family val="2"/>
          </rPr>
          <t>SinkfieldR: Do not exceed number to the right</t>
        </r>
        <r>
          <rPr>
            <sz val="8"/>
            <color indexed="81"/>
            <rFont val="Tahoma"/>
            <family val="2"/>
          </rPr>
          <t xml:space="preserve">
</t>
        </r>
      </text>
    </comment>
    <comment ref="O102" authorId="0" shapeId="0">
      <text>
        <r>
          <rPr>
            <b/>
            <sz val="8"/>
            <color indexed="81"/>
            <rFont val="Tahoma"/>
            <family val="2"/>
          </rPr>
          <t>SinkfieldR:</t>
        </r>
        <r>
          <rPr>
            <sz val="8"/>
            <color indexed="81"/>
            <rFont val="Tahoma"/>
            <family val="2"/>
          </rPr>
          <t xml:space="preserve">
Do not exceed number to the right</t>
        </r>
      </text>
    </comment>
  </commentList>
</comments>
</file>

<file path=xl/sharedStrings.xml><?xml version="1.0" encoding="utf-8"?>
<sst xmlns="http://schemas.openxmlformats.org/spreadsheetml/2006/main" count="1489" uniqueCount="490">
  <si>
    <t>Base Population Computation</t>
  </si>
  <si>
    <t>Population Category</t>
  </si>
  <si>
    <t>Input</t>
  </si>
  <si>
    <t>Factor</t>
  </si>
  <si>
    <t>Design Guide</t>
  </si>
  <si>
    <t>Total</t>
  </si>
  <si>
    <t>Comments</t>
  </si>
  <si>
    <t>Total Population</t>
  </si>
  <si>
    <t>Base Name:</t>
  </si>
  <si>
    <t>When complete, go to the Allowable Area worksheet.</t>
  </si>
  <si>
    <t>32-1084</t>
  </si>
  <si>
    <t>-</t>
  </si>
  <si>
    <t>Category</t>
  </si>
  <si>
    <t>Small</t>
  </si>
  <si>
    <t>Large</t>
  </si>
  <si>
    <t>Allowable SF</t>
  </si>
  <si>
    <t>Home Town AFB</t>
  </si>
  <si>
    <t xml:space="preserve">Total Family Members  </t>
  </si>
  <si>
    <t>Include Air Force and other U.S. military personnel, full-time Air Force Reserve and Air National Guard assigned to the installation.  Include the number of military personnel from interservice support agreements with other U.S. and foreign/NATO services.</t>
  </si>
  <si>
    <t>This category only applies if the base is overseas or in Alaska or Hawaii.  Include DoD, NAF, AAFES, and DoDEA personnel.  Do not include personnel as DoD civilians if they are counted as Family Members.</t>
  </si>
  <si>
    <t>PCS members, students, or members TDY</t>
  </si>
  <si>
    <t>Host Nation Military or NATO Alliances</t>
  </si>
  <si>
    <t>For PACAF and USAFE installations: assigned military members of host nations or NATO alliances may be added to the base population.</t>
  </si>
  <si>
    <t>Medium 1</t>
  </si>
  <si>
    <t>Medium 2</t>
  </si>
  <si>
    <t>Medium 3</t>
  </si>
  <si>
    <t>Medium 4</t>
  </si>
  <si>
    <t>SM</t>
  </si>
  <si>
    <t>Allowable Area Computation</t>
  </si>
  <si>
    <t xml:space="preserve">  Population Bracket</t>
  </si>
  <si>
    <t>Population</t>
  </si>
  <si>
    <t>OCONUS</t>
  </si>
  <si>
    <t>above/(below) Allowable</t>
  </si>
  <si>
    <t>above/(below) Allowable OCONUS</t>
  </si>
  <si>
    <t>Planning Rate</t>
  </si>
  <si>
    <t>Planning
Factor</t>
  </si>
  <si>
    <t>**must be fully justified</t>
  </si>
  <si>
    <t>SF</t>
  </si>
  <si>
    <t>Rate</t>
  </si>
  <si>
    <t>Ratios</t>
  </si>
  <si>
    <t>Staff</t>
  </si>
  <si>
    <t>Visitors</t>
  </si>
  <si>
    <t>Paticipants</t>
  </si>
  <si>
    <t>Units/
Areas</t>
  </si>
  <si>
    <t xml:space="preserve"> VISITOR &amp; SPECTATOR SUPPORT</t>
  </si>
  <si>
    <t>Vestibule/Entry Lobby</t>
  </si>
  <si>
    <t>Installation specific (up to 1 per primary entry)</t>
  </si>
  <si>
    <t>per Bldg</t>
  </si>
  <si>
    <t>Lobby</t>
  </si>
  <si>
    <t>1 PN per Spectator Seat</t>
  </si>
  <si>
    <t>per PN</t>
  </si>
  <si>
    <t>Control Point/Reception</t>
  </si>
  <si>
    <t>1 PN per Spectator Gym</t>
  </si>
  <si>
    <t>Equipment issue storage</t>
  </si>
  <si>
    <t>up to 1 per building</t>
  </si>
  <si>
    <t>per Control Point</t>
  </si>
  <si>
    <t>Retail</t>
  </si>
  <si>
    <t>up to 1 per building (provide if combined with Control point)</t>
  </si>
  <si>
    <t xml:space="preserve">Vending </t>
  </si>
  <si>
    <t>up to 1 per building (provide if no retail)</t>
  </si>
  <si>
    <t>per Machine</t>
  </si>
  <si>
    <t>Public Restrooms</t>
  </si>
  <si>
    <t>1 Lav/WC per 100 Spectators</t>
  </si>
  <si>
    <t>per 100 spectators</t>
  </si>
  <si>
    <t xml:space="preserve"> ADMINISTRATION</t>
  </si>
  <si>
    <t xml:space="preserve"> Fitness Center Director's Office</t>
  </si>
  <si>
    <t>1 office per bldg (include 3 visitors)</t>
  </si>
  <si>
    <t>per Private Office</t>
  </si>
  <si>
    <t xml:space="preserve"> Sports Program Manager's Office</t>
  </si>
  <si>
    <t>1 office per installation (include 1 visitor)</t>
  </si>
  <si>
    <t>1 office per installation</t>
  </si>
  <si>
    <t xml:space="preserve"> Staff Workroom</t>
  </si>
  <si>
    <t># of 6 x 8 workstations + work area</t>
  </si>
  <si>
    <t>per workstn</t>
  </si>
  <si>
    <t xml:space="preserve"> Conference/Classroom</t>
  </si>
  <si>
    <t>use a baseline of 25 pn; provide only if HAWC is not collocated</t>
  </si>
  <si>
    <t xml:space="preserve"> SUPPORT</t>
  </si>
  <si>
    <t xml:space="preserve"> Laundry</t>
  </si>
  <si>
    <t xml:space="preserve"> Storage</t>
  </si>
  <si>
    <t>% of Fitness Equip Space</t>
  </si>
  <si>
    <t>of CV/SE</t>
  </si>
  <si>
    <t xml:space="preserve"> Equipment Repair</t>
  </si>
  <si>
    <t>% of Storage</t>
  </si>
  <si>
    <t>of Storage (min 100SF)</t>
  </si>
  <si>
    <t xml:space="preserve"> Service Entrance and Receiving</t>
  </si>
  <si>
    <t>of CV/SE (min 100SF)</t>
  </si>
  <si>
    <t xml:space="preserve"> Janitorial</t>
  </si>
  <si>
    <t>1 per major bldg wing</t>
  </si>
  <si>
    <t>room</t>
  </si>
  <si>
    <t xml:space="preserve"> LOCKER ROOMS</t>
  </si>
  <si>
    <t>Men's Locker Room (w/sauna)</t>
  </si>
  <si>
    <t>% of men's lockers to total lkrs; remaining balance in women's lkr room</t>
  </si>
  <si>
    <t xml:space="preserve"> Dressing Room</t>
  </si>
  <si>
    <t>1 lkr per participant (enter % of Std Lockers)</t>
  </si>
  <si>
    <t>per Floor Lkr</t>
  </si>
  <si>
    <t xml:space="preserve"> Dressing Room (Cold WX)</t>
  </si>
  <si>
    <t>1 lkr per participant (enter % of Cold WX)</t>
  </si>
  <si>
    <t>per FloorCold WX  Lkr</t>
  </si>
  <si>
    <t>Double Tier Lockers</t>
  </si>
  <si>
    <t>up to 100% of 2tier lkrs</t>
  </si>
  <si>
    <t>Single-tier Lockers</t>
  </si>
  <si>
    <t>remainder of 2tier lkrs</t>
  </si>
  <si>
    <t>Total Lockers</t>
  </si>
  <si>
    <t>based on participant load</t>
  </si>
  <si>
    <t xml:space="preserve"> Shower/Drying</t>
  </si>
  <si>
    <t>1 Shwr per 20 lockers</t>
  </si>
  <si>
    <t>Shower</t>
  </si>
  <si>
    <t xml:space="preserve"> Restrooms</t>
  </si>
  <si>
    <t>1 Lav/WC per 30 lockers</t>
  </si>
  <si>
    <t>per Lav/WC</t>
  </si>
  <si>
    <t xml:space="preserve"> Sauna Room</t>
  </si>
  <si>
    <t>1 PN per 20  lockers</t>
  </si>
  <si>
    <t xml:space="preserve"> Steam Room</t>
  </si>
  <si>
    <t>Circulation</t>
  </si>
  <si>
    <t>50% of all locker room spaces</t>
  </si>
  <si>
    <t>Women's Locker Room (w/sauna)</t>
  </si>
  <si>
    <t>1 lkr per participant (enter % of std lkrs)</t>
  </si>
  <si>
    <t>1 lkr per participant</t>
  </si>
  <si>
    <t>Gymnasium</t>
  </si>
  <si>
    <t>Basketball/volleyball</t>
  </si>
  <si>
    <t>NCAA Court + 10' safety area all sides</t>
  </si>
  <si>
    <t>Court</t>
  </si>
  <si>
    <t>Storage/support</t>
  </si>
  <si>
    <t>provide 1 per court</t>
  </si>
  <si>
    <t>1st Court</t>
  </si>
  <si>
    <t>Addl. storage (per addl. ct)</t>
  </si>
  <si>
    <t>added space per addl court</t>
  </si>
  <si>
    <t>per 2nd Court or more</t>
  </si>
  <si>
    <t>Group Exercise</t>
  </si>
  <si>
    <t>Stretching Area</t>
  </si>
  <si>
    <t>provide 1 area per 50 pn</t>
  </si>
  <si>
    <t>per rm over 50PN</t>
  </si>
  <si>
    <t>est max Unit PT group</t>
  </si>
  <si>
    <t>Group Exercise Storage</t>
  </si>
  <si>
    <t>% of the exercise space</t>
  </si>
  <si>
    <t>of Group Exercise</t>
  </si>
  <si>
    <t>Fitness Equipment Spaces</t>
  </si>
  <si>
    <t>per 50PN</t>
  </si>
  <si>
    <t>Cardiovascular Equipment</t>
  </si>
  <si>
    <t>10 for small, 30 med, 50 lg</t>
  </si>
  <si>
    <t>Selectorized Weight Training</t>
  </si>
  <si>
    <t>16pc set; 1 set per small base</t>
  </si>
  <si>
    <t>per station</t>
  </si>
  <si>
    <t>Crossover machine</t>
  </si>
  <si>
    <t>1 per small base</t>
  </si>
  <si>
    <t>Chin/Dip Assist machine</t>
  </si>
  <si>
    <t>2 per small base</t>
  </si>
  <si>
    <t>Free Weights</t>
  </si>
  <si>
    <t>17pc set; 1 set per small base</t>
  </si>
  <si>
    <t>Office w/ 1 pc cardio equip</t>
  </si>
  <si>
    <t>Fitness Assessment Room</t>
  </si>
  <si>
    <t>1 per facility</t>
  </si>
  <si>
    <t>Racquetball Courts</t>
  </si>
  <si>
    <t>2 per basketball court (min 2)</t>
  </si>
  <si>
    <t>per Court</t>
  </si>
  <si>
    <t>Racquetball Spectators</t>
  </si>
  <si>
    <t>area per court; 1 min</t>
  </si>
  <si>
    <t>per area (min 1)</t>
  </si>
  <si>
    <t>Indoor Track*</t>
  </si>
  <si>
    <t>up to one indoor 1/8 mi track</t>
  </si>
  <si>
    <t>per Track</t>
  </si>
  <si>
    <t>Indoor Track Lobby*</t>
  </si>
  <si>
    <t>Acces Point</t>
  </si>
  <si>
    <t>Net Total</t>
  </si>
  <si>
    <t>Fitness Core Areas Gross Space</t>
  </si>
  <si>
    <t xml:space="preserve"> HEALTH AND WELLNESS CENTER</t>
  </si>
  <si>
    <t xml:space="preserve"> Reception/Waiting/Library</t>
  </si>
  <si>
    <t>per HAWC</t>
  </si>
  <si>
    <t xml:space="preserve"> Office Space/Director</t>
  </si>
  <si>
    <t>1 PN per Office</t>
  </si>
  <si>
    <t>per Office</t>
  </si>
  <si>
    <t xml:space="preserve"> Office Space/Other Private</t>
  </si>
  <si>
    <t>Support Staff Workstations</t>
  </si>
  <si>
    <t>per Workstation</t>
  </si>
  <si>
    <t xml:space="preserve"> Classrooms (large room w/ a divider to create 2 rooms)</t>
  </si>
  <si>
    <t>1station per 1500 active duty</t>
  </si>
  <si>
    <t>per Stn</t>
  </si>
  <si>
    <t xml:space="preserve"> Wellness Assessment Room</t>
  </si>
  <si>
    <t>per Fitness Testing System</t>
  </si>
  <si>
    <t xml:space="preserve"> Janitor Closet/Storage</t>
  </si>
  <si>
    <t>per room</t>
  </si>
  <si>
    <t>Restrooms</t>
  </si>
  <si>
    <t>per WC/Lav</t>
  </si>
  <si>
    <t>HAWC Core Areas Gross Space</t>
  </si>
  <si>
    <t>ENHANCED AREAS</t>
  </si>
  <si>
    <t xml:space="preserve"> Lap Pool</t>
  </si>
  <si>
    <t>25m x 6 lanes</t>
  </si>
  <si>
    <t xml:space="preserve"> Lap Pool (alt)</t>
  </si>
  <si>
    <t>25m x 8 lanes</t>
  </si>
  <si>
    <t xml:space="preserve"> Distinguished Visitors (DV) Locker Rooms</t>
  </si>
  <si>
    <t>Men</t>
  </si>
  <si>
    <t>choose % of 2tier lkrs</t>
  </si>
  <si>
    <t>1 Shwr per 25 lockers</t>
  </si>
  <si>
    <t>Women</t>
  </si>
  <si>
    <t xml:space="preserve"> Family Locker Room (Dressing, lkrs, RestRm)</t>
  </si>
  <si>
    <t>per shower, wc, lav, changing, and locker</t>
  </si>
  <si>
    <t xml:space="preserve"> Parent/Child Area (PCA)</t>
  </si>
  <si>
    <t>Estimate # of children</t>
  </si>
  <si>
    <t>child (incl 35sf/child and 1 adult machine per 2 children)</t>
  </si>
  <si>
    <t xml:space="preserve"> HAWC Relaxation Room</t>
  </si>
  <si>
    <t>Estimate # of rooms needed</t>
  </si>
  <si>
    <t xml:space="preserve"> HAWC Kitchen/Food Demonstration Room</t>
  </si>
  <si>
    <t xml:space="preserve"> Massage Room</t>
  </si>
  <si>
    <t xml:space="preserve"> Expanded Retail Area</t>
  </si>
  <si>
    <t>1 rm per facility</t>
  </si>
  <si>
    <t xml:space="preserve"> Juice Bar</t>
  </si>
  <si>
    <t>1 room per facility</t>
  </si>
  <si>
    <t>Expanded Juice Bar Seating</t>
  </si>
  <si>
    <t>Total Enhanced Gross Space</t>
  </si>
  <si>
    <t>Site Parking (See AFH32-1084 para 20.2.2.2 and note 1 of table 20.2)</t>
  </si>
  <si>
    <t>0.5 spaces per staff</t>
  </si>
  <si>
    <t>Visitors and Participants</t>
  </si>
  <si>
    <t>25% of participants</t>
  </si>
  <si>
    <t>Spectators</t>
  </si>
  <si>
    <t>10% of capacity</t>
  </si>
  <si>
    <t>Pools</t>
  </si>
  <si>
    <t>20% of capacity</t>
  </si>
  <si>
    <t>*must be within Allowable SF --&gt;</t>
  </si>
  <si>
    <t>INSTRUCTIONS</t>
  </si>
  <si>
    <t>Figures already listed are 'defaults' figures and can be changed</t>
  </si>
  <si>
    <t>1</t>
  </si>
  <si>
    <t>2</t>
  </si>
  <si>
    <t>3</t>
  </si>
  <si>
    <t>Fill in light turquoise boxes only</t>
  </si>
  <si>
    <t>4</t>
  </si>
  <si>
    <t>Work with your architect or contact AFSVA for more information</t>
  </si>
  <si>
    <t>Max</t>
  </si>
  <si>
    <t>BB Courts</t>
  </si>
  <si>
    <t>Min</t>
  </si>
  <si>
    <t>Installation specific; includes 1W/2D, commercial grade; folding table, sink, storage shelves, laundry carts, and optional ice machine.  Min 1.</t>
  </si>
  <si>
    <t>1 PN per 15  lockers</t>
  </si>
  <si>
    <t>1 section=4 rows of seats, 200 pn</t>
  </si>
  <si>
    <t>Add 35% for circulation, RR, and Mech</t>
  </si>
  <si>
    <t>CORE SPACES</t>
  </si>
  <si>
    <t>200PN Bleacher Section</t>
  </si>
  <si>
    <t>100PN Bleacher Section</t>
  </si>
  <si>
    <t>1 section=4 rows of seats, 100 pn</t>
  </si>
  <si>
    <t xml:space="preserve">Addl. Spectator courtside seating (90 LF) </t>
  </si>
  <si>
    <t xml:space="preserve">Addl. Spectator court-end seating (50 LF) </t>
  </si>
  <si>
    <t>per Track (half scope)</t>
  </si>
  <si>
    <t>One 4-top table seating area</t>
  </si>
  <si>
    <t>Calc</t>
  </si>
  <si>
    <t>per room unit</t>
  </si>
  <si>
    <t>Fill in boxes green only</t>
  </si>
  <si>
    <t>Building Gross (including track at full scope)</t>
  </si>
  <si>
    <t>Guide</t>
  </si>
  <si>
    <t>Assigned Military Personnel</t>
  </si>
  <si>
    <t>Includes all spouses, and children 13 years or older for those included in the Assigned Military personnel category.</t>
  </si>
  <si>
    <t>Includes all spouses, and children for those included in the Assigned Military personnel category.</t>
  </si>
  <si>
    <t>PURPOSE</t>
  </si>
  <si>
    <t>Installation specific; includes 1W/2D, commercial grade; folding table, sink, storage shelves, laundry carts, and optional ice machine per unit.  Min 1.</t>
  </si>
  <si>
    <t>Answer Type</t>
  </si>
  <si>
    <t>Current Facilities</t>
  </si>
  <si>
    <t>Total SF</t>
  </si>
  <si>
    <t>Delta</t>
  </si>
  <si>
    <t>5</t>
  </si>
  <si>
    <t>Men's Locker Room</t>
  </si>
  <si>
    <t>NCAA Court + 10' safety area all sides (est 40 participants/court)</t>
  </si>
  <si>
    <t>Fill in (or adjust) boxes green only</t>
  </si>
  <si>
    <t>Nr of max PT group (enter local estimate of largest single group)</t>
  </si>
  <si>
    <t>How many main buildings are needed?</t>
  </si>
  <si>
    <t>How many main buildings need a vestibule?</t>
  </si>
  <si>
    <t>How many retail areas are needed?</t>
  </si>
  <si>
    <t>How many separate individual workstations are needed?</t>
  </si>
  <si>
    <t>Provide up to 1 per primary entry per bldg</t>
  </si>
  <si>
    <t>Provide 3 sf for each Spectator Seat</t>
  </si>
  <si>
    <t>Provide up to 1 per building</t>
  </si>
  <si>
    <t>Provide up to 1 per building when combined with Control point</t>
  </si>
  <si>
    <t>What is the max Nr of persons expected in Conference Room?</t>
  </si>
  <si>
    <t>1 office per bldg (includes 1 staff; 3 visitors)</t>
  </si>
  <si>
    <t>1 office per installation (includes 1 staff; 1 visitor)</t>
  </si>
  <si>
    <t>How many units of 1-washer/2-dryers are needed?</t>
  </si>
  <si>
    <t>35% of Fitness Equip Space</t>
  </si>
  <si>
    <t>10% of Storage</t>
  </si>
  <si>
    <t>10% of Fitness Equip Space</t>
  </si>
  <si>
    <t>Provide 3 sf per gym spectator</t>
  </si>
  <si>
    <t>How many wings and floors will need a janitor's closet?</t>
  </si>
  <si>
    <t>Provide 1 per major bldg wing/floor</t>
  </si>
  <si>
    <t>Total Mens Lockers</t>
  </si>
  <si>
    <t>Total Womens Lockers</t>
  </si>
  <si>
    <t>What is the percentage of men vs women using bldg?</t>
  </si>
  <si>
    <t>What is the percentage of standard vs cold weather lockers needed?</t>
  </si>
  <si>
    <t>What is the percentage of men's 2-tier lockers?</t>
  </si>
  <si>
    <t># of mens lockers is the percentage of men users times the total lockers needed</t>
  </si>
  <si>
    <t xml:space="preserve"> Dressing Room (Standard Lockers)</t>
  </si>
  <si>
    <t>Provide percentage of standard lockers needed</t>
  </si>
  <si>
    <t>Provide percentage of 2-tier lockers needed</t>
  </si>
  <si>
    <t>Remainder from standard lockers needed</t>
  </si>
  <si>
    <t>Remainder from 2-tier lockers needed</t>
  </si>
  <si>
    <t>Remainder from mens lockers</t>
  </si>
  <si>
    <t>Percentage of men users times the total lockers needed</t>
  </si>
  <si>
    <t>What is the percentage of women's 2-tier lockers?</t>
  </si>
  <si>
    <t>Percentage of women users times the total lockers needed</t>
  </si>
  <si>
    <t>How many basketball Courts are needed? (number shown is min from Population Sheet)</t>
  </si>
  <si>
    <t>How many side seating sections needed?</t>
  </si>
  <si>
    <t>How many end seating sections needed?</t>
  </si>
  <si>
    <t>Provide additional 350 sf per addl court</t>
  </si>
  <si>
    <t>Provide 700 sf for first court</t>
  </si>
  <si>
    <t>10% of the exercise space</t>
  </si>
  <si>
    <t>How many Cardio Machines?</t>
  </si>
  <si>
    <t>How many Selectorized Machines?</t>
  </si>
  <si>
    <t>How many Crossover Machines?</t>
  </si>
  <si>
    <t>How many Chin-Dip Machines?</t>
  </si>
  <si>
    <t>How many Free-Weight Stations?</t>
  </si>
  <si>
    <t>Is there an Fitness Program Directors Office? 1=yes; 0=No</t>
  </si>
  <si>
    <t>Provide 1 per facility (includes 1-staff, 1-participant, 1- visitor)</t>
  </si>
  <si>
    <t>Provide 50 sf per station (use actual or estimate for a 16pc set; 1 set per small base)</t>
  </si>
  <si>
    <t>Provide 60 sf per station (use actual or estimate1 per small base)</t>
  </si>
  <si>
    <t>Provide 40 sf per station (use actual or estimate1 per small base)</t>
  </si>
  <si>
    <t xml:space="preserve">Provide 65 sf per station (use actual or estimate for a 17pc set; 1 set per small base </t>
  </si>
  <si>
    <t>How many Courts? (minimum is calculated)</t>
  </si>
  <si>
    <t>How many 25 person spectator areas are needed? (min 1)</t>
  </si>
  <si>
    <t>Is an indoor track needed?  1=yes; 0=No</t>
  </si>
  <si>
    <t>Provide up to one indoor 1/8 mi track per bldg (includes 16-participants)</t>
  </si>
  <si>
    <t>(1-participant per mach/station)</t>
  </si>
  <si>
    <t>Provide a minimum of 2 per facility (includes 6-participants, 6 visitors per court)</t>
  </si>
  <si>
    <t>Provide an access Point for tracks (includes 4 visitors)</t>
  </si>
  <si>
    <t>Provide 300 sf per center (includes 1-staff, 10 visitors)</t>
  </si>
  <si>
    <t>Provide 1  office per center (includes 1 staff; 1 visitors)</t>
  </si>
  <si>
    <t>What is the max Nr of persons expected in classoom?</t>
  </si>
  <si>
    <t>How many Systems are needed?</t>
  </si>
  <si>
    <t xml:space="preserve">Provide 1 per center </t>
  </si>
  <si>
    <t>1-station per 1500 active duty</t>
  </si>
  <si>
    <t>Provide 125 sf per system</t>
  </si>
  <si>
    <t>Is a 6-lane pool included? 1=yes; 0=No</t>
  </si>
  <si>
    <t>Is an 8-lane pool included? 1=yes; 0=No</t>
  </si>
  <si>
    <t>How many mens DV lockers are needed</t>
  </si>
  <si>
    <t>Estimate # of lockers needed</t>
  </si>
  <si>
    <t>How many womens DV lockers are needed</t>
  </si>
  <si>
    <t>How many Family Locker Rooms?</t>
  </si>
  <si>
    <t xml:space="preserve">child </t>
  </si>
  <si>
    <t>How many Rooms?</t>
  </si>
  <si>
    <t>How many 4-top tables</t>
  </si>
  <si>
    <t>Provide 100 sf per room (incl 1 staff; 1-participant)</t>
  </si>
  <si>
    <t>Provide 400 sf per room (incl 1 staff, 10-participant)</t>
  </si>
  <si>
    <t>Provide 100 sf per room (incl 1 staff, 1-participant)</t>
  </si>
  <si>
    <t>How many areas? (1 max)</t>
  </si>
  <si>
    <t>Provide 100 sf per area</t>
  </si>
  <si>
    <t>Provide 150 sf per area</t>
  </si>
  <si>
    <t>Provide 80 sf per 4-top table seating</t>
  </si>
  <si>
    <t xml:space="preserve"> Operation's Manager</t>
  </si>
  <si>
    <t xml:space="preserve"> NCOIC's Office</t>
  </si>
  <si>
    <t>How many Children are expected?</t>
  </si>
  <si>
    <t>Provide 60 sf per child (includes 35sf/child and 1 adult machine per 2 children)</t>
  </si>
  <si>
    <t>Women's Locker Room</t>
  </si>
  <si>
    <t>Provide 1.5 lockers for max number of participants in bldg</t>
  </si>
  <si>
    <t>of Cardio/Selectorized Equip Area</t>
  </si>
  <si>
    <t>of Cardio/Selectorized Equip Area (min 100SF)</t>
  </si>
  <si>
    <t>Provide 1 area per 50 participants</t>
  </si>
  <si>
    <t>Provide 50 sf/participant for max Unit PT group (added to participant count)</t>
  </si>
  <si>
    <t>provide 100 sf per 50 participants</t>
  </si>
  <si>
    <t>Provide 50 sf per machine (use actual or estimate 10 machines for small, 30 med, 50 large)</t>
  </si>
  <si>
    <t>Provide a 25 person spectator area; 1 min</t>
  </si>
  <si>
    <t>Provide 1 lav/wc per 15 visitors</t>
  </si>
  <si>
    <t>SubSpace total</t>
  </si>
  <si>
    <t xml:space="preserve">Center #1 </t>
  </si>
  <si>
    <t>Center #2</t>
  </si>
  <si>
    <t>Center #3</t>
  </si>
  <si>
    <t>Center #4</t>
  </si>
  <si>
    <t>Change green spaces</t>
  </si>
  <si>
    <t>Offerings per Year</t>
  </si>
  <si>
    <t>Length of TDY
(must be over 30 calendar days)</t>
  </si>
  <si>
    <t>Days FC is open per year</t>
  </si>
  <si>
    <t>Event1</t>
  </si>
  <si>
    <t>Event2</t>
  </si>
  <si>
    <t>Event3</t>
  </si>
  <si>
    <t>Event4</t>
  </si>
  <si>
    <t>Event5</t>
  </si>
  <si>
    <t>Length of TDY in days
(must be over 30 calendar days)</t>
  </si>
  <si>
    <t>Event Name</t>
  </si>
  <si>
    <t>Aircraft Course</t>
  </si>
  <si>
    <t>Admin Training Course</t>
  </si>
  <si>
    <t>Crypto Training Exercise</t>
  </si>
  <si>
    <t>Event6</t>
  </si>
  <si>
    <t>Event7</t>
  </si>
  <si>
    <t>Event8</t>
  </si>
  <si>
    <t>Event9</t>
  </si>
  <si>
    <t>Event10</t>
  </si>
  <si>
    <t>Event11</t>
  </si>
  <si>
    <t>Event12</t>
  </si>
  <si>
    <t xml:space="preserve">Total </t>
  </si>
  <si>
    <t>Average Daily TDY Load</t>
  </si>
  <si>
    <t>EXAMPLE</t>
  </si>
  <si>
    <t>Amt sent 
to Population</t>
  </si>
  <si>
    <t>Provide installation data in the light turquoise boxes; over-write the default data.</t>
  </si>
  <si>
    <t>Persons in TDY status</t>
  </si>
  <si>
    <r>
      <t>Family Members aged 13 years or older</t>
    </r>
    <r>
      <rPr>
        <i/>
        <sz val="10"/>
        <rFont val="Arial"/>
        <family val="2"/>
      </rPr>
      <t xml:space="preserve"> (Calculated from figures provided below)</t>
    </r>
  </si>
  <si>
    <t>Fitness Director's Office</t>
  </si>
  <si>
    <t>Provide a Fitness Director's Office (includes 1-staff, 1-participant, 1- visitor, 1 pc cardio equip)</t>
  </si>
  <si>
    <t>Lkrs</t>
  </si>
  <si>
    <t>single @75%</t>
  </si>
  <si>
    <t>90% on-base</t>
  </si>
  <si>
    <t>Sample</t>
  </si>
  <si>
    <t>Optional</t>
  </si>
  <si>
    <t>1/2 scope for a mezz</t>
  </si>
  <si>
    <t>include divider to separate room</t>
  </si>
  <si>
    <t>fitness center option</t>
  </si>
  <si>
    <t>plus added number of work stations</t>
  </si>
  <si>
    <t xml:space="preserve">posible separate, one large space </t>
  </si>
  <si>
    <t>maried with directors office/ could be PT training</t>
  </si>
  <si>
    <t>posible not included</t>
  </si>
  <si>
    <t>include in the admin witht the option of it included in the Support</t>
  </si>
  <si>
    <t>Unit to them selves included with janator closet</t>
  </si>
  <si>
    <t>included with Public RR</t>
  </si>
  <si>
    <t>DoD Civilians assigned CONUS</t>
  </si>
  <si>
    <t xml:space="preserve">Include full time DoD and NAF employes </t>
  </si>
  <si>
    <t>DoD civilians at Remote and Isolated Locations</t>
  </si>
  <si>
    <t>Include civilians at aproved R&amp;I locations in accordance with AFI 65-601 table xxx</t>
  </si>
  <si>
    <t>When the installation regularly serves a substantial number (100 or more) of military transients greater than 30 consecutive days, the average daily strength, based on a firm projection of the total yearly load of such transients, may be added to the base population. Only include this population when 500 or more.</t>
  </si>
  <si>
    <t>Does the fitness center need a vestibule?</t>
  </si>
  <si>
    <t>Building</t>
  </si>
  <si>
    <t>What is the max # of persons expected in Conference Room?</t>
  </si>
  <si>
    <t>adjust per UFC, add line for offices</t>
  </si>
  <si>
    <t>What is the percentage of standard vs oversized lockers needed?</t>
  </si>
  <si>
    <t>How many portable seating sections needed?</t>
  </si>
  <si>
    <t>optional</t>
  </si>
  <si>
    <t>How many anchored seating sections needed?</t>
  </si>
  <si>
    <t># of max PT group (enter local estimate of largest single group)</t>
  </si>
  <si>
    <t>add (Structured Activity Space line, 1000sf per facility)</t>
  </si>
  <si>
    <t>Fitness Program Director</t>
  </si>
  <si>
    <t xml:space="preserve"> </t>
  </si>
  <si>
    <t>based on the latest AFH 32-1084</t>
  </si>
  <si>
    <t>How many shared workstations (2 staff per station) are needed?</t>
  </si>
  <si>
    <t xml:space="preserve"> Staff Workstations</t>
  </si>
  <si>
    <t>per facility</t>
  </si>
  <si>
    <t>Copy/ Work/ Break Room (sink/ fridge/ micro/ casework/ copy/ office storage)</t>
  </si>
  <si>
    <t>Is there a Fitness Program Directors Office? 1=yes; 0=No</t>
  </si>
  <si>
    <t xml:space="preserve"> Fitness and Sports Managers Office</t>
  </si>
  <si>
    <t xml:space="preserve"> Fitness and Sports Manager's Office</t>
  </si>
  <si>
    <t>Indoor Track</t>
  </si>
  <si>
    <t>HAWC Break Area</t>
  </si>
  <si>
    <t xml:space="preserve"> HAWC Break Room</t>
  </si>
  <si>
    <t>Classrooms (large room w/ a divider to create 2 rooms)</t>
  </si>
  <si>
    <t>How many Family Changing/ Shower Rooms?</t>
  </si>
  <si>
    <t>400-500sf</t>
  </si>
  <si>
    <t>when a kitchen demonstration area does not exist or when centrly located to the admin breakroom, move to core location</t>
  </si>
  <si>
    <t>Is the kitchen/ food/ demo room needed? 1-yes 0-no</t>
  </si>
  <si>
    <t>Is the break room needed? 1-yes 0-no</t>
  </si>
  <si>
    <t>How many 4-top tables?</t>
  </si>
  <si>
    <t>How many vending machines are needed?</t>
  </si>
  <si>
    <t xml:space="preserve"> Dressing Room (Oversized Lockers)</t>
  </si>
  <si>
    <t>proposed delete</t>
  </si>
  <si>
    <t>find discrepency</t>
  </si>
  <si>
    <t>find descrepency</t>
  </si>
  <si>
    <t>optional moble seating</t>
  </si>
  <si>
    <t>can be part of the admin space w/ direct conection to the fitness</t>
  </si>
  <si>
    <t>Provide 1 per facility (includes 1-staff, 1-participant, 1- visitor, 1 pc cardio equip)</t>
  </si>
  <si>
    <t>Group Testing</t>
  </si>
  <si>
    <t>Fitness Assesment Testing</t>
  </si>
  <si>
    <t>Reception Area</t>
  </si>
  <si>
    <t>per FAC</t>
  </si>
  <si>
    <t>Work Station</t>
  </si>
  <si>
    <t>provide 1 unisex ADA toilet</t>
  </si>
  <si>
    <t>FITNESS ASSESMENT CELL</t>
  </si>
  <si>
    <t>update in questionnaire</t>
  </si>
  <si>
    <t>proposed core space</t>
  </si>
  <si>
    <t>includes 35sf/child and 50sf/adult machine per 2 children</t>
  </si>
  <si>
    <t xml:space="preserve">Provide 80 sf per room </t>
  </si>
  <si>
    <t>Provide 500 sf per room (incl 1 staff, 10-participant)</t>
  </si>
  <si>
    <t>Provide 120 sf per room (incl 1 staff, 1-participant)</t>
  </si>
  <si>
    <t>4 work stations</t>
  </si>
  <si>
    <t>based on the latest AFH 32-1083</t>
  </si>
  <si>
    <t>Structured Activity Space</t>
  </si>
  <si>
    <t>1000sf per facility</t>
  </si>
  <si>
    <t>Provide 50 sf/participant (1000sf per facility - standard)</t>
  </si>
  <si>
    <t>required if parent/ child area and or pool is includded, 5 lockers to 1 shower</t>
  </si>
  <si>
    <t>1 per installation</t>
  </si>
  <si>
    <t>Building Gross (including track at half scope)</t>
  </si>
  <si>
    <t>1 Shwr per 10 lockers</t>
  </si>
  <si>
    <t>1 Lav/WC per 10 lockers</t>
  </si>
  <si>
    <t xml:space="preserve"> Sauna or Steam Room</t>
  </si>
  <si>
    <t xml:space="preserve"> Drying or Cooling Room</t>
  </si>
  <si>
    <t>3 (6 x 8) workstations + work area</t>
  </si>
  <si>
    <t>Structured Activity/ Functional Fitness Room</t>
  </si>
  <si>
    <t>Vestibule Storage (for northern-tier entries)</t>
  </si>
  <si>
    <t>Proposed (Net SF)</t>
  </si>
  <si>
    <t>Authorized (Net SF)</t>
  </si>
  <si>
    <r>
      <t xml:space="preserve">Generate a </t>
    </r>
    <r>
      <rPr>
        <b/>
        <sz val="10"/>
        <rFont val="Arial"/>
        <family val="2"/>
      </rPr>
      <t>total</t>
    </r>
    <r>
      <rPr>
        <sz val="10"/>
        <rFont val="Arial"/>
        <family val="2"/>
      </rPr>
      <t xml:space="preserve"> space program for core and enhanced spaces for </t>
    </r>
    <r>
      <rPr>
        <b/>
        <sz val="10"/>
        <rFont val="Arial"/>
        <family val="2"/>
      </rPr>
      <t>all</t>
    </r>
    <r>
      <rPr>
        <sz val="10"/>
        <rFont val="Arial"/>
        <family val="2"/>
      </rPr>
      <t xml:space="preserve"> Fitness Center facilities on an installation</t>
    </r>
  </si>
  <si>
    <t>Compares the existing space with the authorized space</t>
  </si>
  <si>
    <t>OPTION: for comparing the existing facilities with the authorized amount, insert actual figures from measurements or real property records to determine the shortfall or overage</t>
  </si>
  <si>
    <t>Maximum Area Allocation for Fitness Center</t>
  </si>
  <si>
    <t>DoD Civilians assigned OCONUS</t>
  </si>
  <si>
    <r>
      <t xml:space="preserve">To determine the maximum AUTHORIZED space for </t>
    </r>
    <r>
      <rPr>
        <b/>
        <sz val="10"/>
        <rFont val="Arial"/>
        <family val="2"/>
      </rPr>
      <t>all</t>
    </r>
    <r>
      <rPr>
        <sz val="10"/>
        <rFont val="Arial"/>
        <family val="2"/>
      </rPr>
      <t xml:space="preserve"> Fitness Center facilities for an installation</t>
    </r>
  </si>
  <si>
    <r>
      <t xml:space="preserve">Answer questions in "Questionnaire" tab.  </t>
    </r>
    <r>
      <rPr>
        <b/>
        <sz val="10"/>
        <rFont val="Arial"/>
        <family val="2"/>
      </rPr>
      <t>Replace default data with projected data in green boxes.</t>
    </r>
  </si>
  <si>
    <r>
      <t xml:space="preserve">Determine installation population figures and </t>
    </r>
    <r>
      <rPr>
        <b/>
        <sz val="10"/>
        <rFont val="Arial"/>
        <family val="2"/>
      </rPr>
      <t>replace default data on "TDY Calc" and "Population" tabs</t>
    </r>
    <r>
      <rPr>
        <sz val="10"/>
        <rFont val="Arial"/>
        <family val="2"/>
      </rPr>
      <t>.  This will help determine the maximum allowable area authorized for Fitness Centers and the minimum # of gym courts on the "Allowable Area" tab</t>
    </r>
  </si>
  <si>
    <t>"Space Alloc" tab will show what is authorized for your base and develop a space allocation estimate for each sub area</t>
  </si>
  <si>
    <t>Go to "SpaceAlloc" tab and fill in the green boxes with numbers following the instructions in the "Planning Factor" column</t>
  </si>
  <si>
    <t>Current FC SF</t>
  </si>
  <si>
    <t>FAC Core Areas Gross Space</t>
  </si>
  <si>
    <t>The goal is to get the Net square footage "SF" for the Fitness Center in column "Q" to get as close to Authorized SF in column "R" without going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</si>
</sst>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_);_(* \(#,##0.0\);_(* &quot;-&quot;??_);_(@_)"/>
    <numFmt numFmtId="165" formatCode="_(* #,##0_);_(* \(#,##0\);_(* &quot;-&quot;??_);_(@_)"/>
    <numFmt numFmtId="166" formatCode="&quot;Mega&quot;\ 0"/>
  </numFmts>
  <fonts count="16" x14ac:knownFonts="1">
    <font>
      <sz val="10"/>
      <name val="Arial"/>
    </font>
    <font>
      <sz val="10"/>
      <name val="Arial"/>
      <family val="2"/>
    </font>
    <font>
      <b/>
      <sz val="10"/>
      <name val="Arial"/>
      <family val="2"/>
    </font>
    <font>
      <i/>
      <sz val="10"/>
      <name val="Arial"/>
      <family val="2"/>
    </font>
    <font>
      <sz val="8"/>
      <name val="Arial"/>
      <family val="2"/>
    </font>
    <font>
      <sz val="10"/>
      <name val="Arial"/>
      <family val="2"/>
    </font>
    <font>
      <b/>
      <sz val="14"/>
      <name val="Times New Roman"/>
      <family val="1"/>
    </font>
    <font>
      <u/>
      <sz val="10"/>
      <color indexed="12"/>
      <name val="Arial"/>
      <family val="2"/>
    </font>
    <font>
      <sz val="9"/>
      <name val="Arial"/>
      <family val="2"/>
    </font>
    <font>
      <sz val="8"/>
      <color indexed="81"/>
      <name val="Tahoma"/>
      <family val="2"/>
    </font>
    <font>
      <b/>
      <sz val="8"/>
      <color indexed="81"/>
      <name val="Tahoma"/>
      <family val="2"/>
    </font>
    <font>
      <u/>
      <sz val="10"/>
      <name val="Arial"/>
      <family val="2"/>
    </font>
    <font>
      <b/>
      <sz val="10"/>
      <name val="Arial"/>
      <family val="2"/>
    </font>
    <font>
      <sz val="10"/>
      <name val="Arial"/>
      <family val="2"/>
    </font>
    <font>
      <u/>
      <sz val="10"/>
      <color indexed="12"/>
      <name val="Arial"/>
      <family val="2"/>
    </font>
    <font>
      <sz val="10"/>
      <name val="Arial"/>
      <family val="2"/>
    </font>
  </fonts>
  <fills count="13">
    <fill>
      <patternFill patternType="none"/>
    </fill>
    <fill>
      <patternFill patternType="gray125"/>
    </fill>
    <fill>
      <patternFill patternType="lightGray">
        <fgColor indexed="31"/>
      </patternFill>
    </fill>
    <fill>
      <patternFill patternType="darkDown">
        <fgColor indexed="46"/>
        <bgColor indexed="26"/>
      </patternFill>
    </fill>
    <fill>
      <patternFill patternType="solid">
        <fgColor indexed="22"/>
        <bgColor indexed="64"/>
      </patternFill>
    </fill>
    <fill>
      <patternFill patternType="solid">
        <fgColor indexed="41"/>
        <bgColor indexed="64"/>
      </patternFill>
    </fill>
    <fill>
      <patternFill patternType="solid">
        <fgColor indexed="45"/>
        <bgColor indexed="64"/>
      </patternFill>
    </fill>
    <fill>
      <patternFill patternType="solid">
        <fgColor indexed="13"/>
        <bgColor indexed="64"/>
      </patternFill>
    </fill>
    <fill>
      <patternFill patternType="lightUp">
        <bgColor indexed="41"/>
      </patternFill>
    </fill>
    <fill>
      <patternFill patternType="solid">
        <fgColor indexed="11"/>
        <bgColor indexed="64"/>
      </patternFill>
    </fill>
    <fill>
      <patternFill patternType="solid">
        <fgColor indexed="13"/>
        <bgColor indexed="31"/>
      </patternFill>
    </fill>
    <fill>
      <patternFill patternType="solid">
        <fgColor indexed="42"/>
        <bgColor indexed="64"/>
      </patternFill>
    </fill>
    <fill>
      <patternFill patternType="solid">
        <fgColor rgb="FFCCFFFF"/>
        <bgColor indexed="64"/>
      </patternFill>
    </fill>
  </fills>
  <borders count="53">
    <border>
      <left/>
      <right/>
      <top/>
      <bottom/>
      <diagonal/>
    </border>
    <border>
      <left/>
      <right/>
      <top style="hair">
        <color indexed="64"/>
      </top>
      <bottom/>
      <diagonal/>
    </border>
    <border>
      <left/>
      <right/>
      <top style="medium">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top/>
      <bottom style="thin">
        <color indexed="64"/>
      </bottom>
      <diagonal/>
    </border>
    <border>
      <left/>
      <right/>
      <top/>
      <bottom style="medium">
        <color indexed="64"/>
      </bottom>
      <diagonal/>
    </border>
    <border>
      <left/>
      <right/>
      <top style="hair">
        <color indexed="64"/>
      </top>
      <bottom style="hair">
        <color indexed="64"/>
      </bottom>
      <diagonal/>
    </border>
    <border>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hair">
        <color indexed="64"/>
      </top>
      <bottom style="hair">
        <color indexed="64"/>
      </bottom>
      <diagonal/>
    </border>
    <border>
      <left style="medium">
        <color indexed="64"/>
      </left>
      <right/>
      <top/>
      <bottom/>
      <diagonal/>
    </border>
    <border>
      <left/>
      <right style="thin">
        <color indexed="64"/>
      </right>
      <top/>
      <bottom style="medium">
        <color indexed="64"/>
      </bottom>
      <diagonal/>
    </border>
    <border>
      <left/>
      <right style="thin">
        <color indexed="64"/>
      </right>
      <top style="medium">
        <color indexed="64"/>
      </top>
      <bottom/>
      <diagonal/>
    </border>
    <border>
      <left/>
      <right/>
      <top/>
      <bottom style="double">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hair">
        <color indexed="64"/>
      </top>
      <bottom/>
      <diagonal/>
    </border>
    <border>
      <left/>
      <right style="medium">
        <color indexed="64"/>
      </right>
      <top/>
      <bottom style="thin">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719">
    <xf numFmtId="0" fontId="0" fillId="0" borderId="0" xfId="0"/>
    <xf numFmtId="0" fontId="3" fillId="0" borderId="0" xfId="0" applyFont="1"/>
    <xf numFmtId="0" fontId="0" fillId="0" borderId="1" xfId="0" applyBorder="1" applyAlignment="1">
      <alignment horizontal="left" vertical="top"/>
    </xf>
    <xf numFmtId="9" fontId="5" fillId="0" borderId="1" xfId="3" applyFont="1" applyBorder="1" applyAlignment="1">
      <alignment horizontal="left" vertical="top"/>
    </xf>
    <xf numFmtId="9" fontId="0" fillId="0" borderId="1" xfId="3" applyFont="1" applyBorder="1" applyAlignment="1">
      <alignment horizontal="left" vertical="top"/>
    </xf>
    <xf numFmtId="0" fontId="0" fillId="0" borderId="0" xfId="0" applyFill="1"/>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0" fillId="2" borderId="2" xfId="0" applyFill="1" applyBorder="1"/>
    <xf numFmtId="0" fontId="2" fillId="2" borderId="2" xfId="0" applyFont="1" applyFill="1" applyBorder="1" applyAlignment="1">
      <alignment horizontal="left"/>
    </xf>
    <xf numFmtId="0" fontId="2" fillId="2" borderId="2" xfId="0" applyFont="1" applyFill="1" applyBorder="1"/>
    <xf numFmtId="0" fontId="0" fillId="2" borderId="0" xfId="0" applyFill="1" applyAlignment="1">
      <alignment horizontal="left"/>
    </xf>
    <xf numFmtId="0" fontId="2" fillId="2" borderId="0" xfId="0" applyFont="1" applyFill="1" applyAlignment="1">
      <alignment vertical="center"/>
    </xf>
    <xf numFmtId="0" fontId="0" fillId="2" borderId="0" xfId="0" applyFill="1"/>
    <xf numFmtId="0" fontId="3" fillId="2" borderId="0" xfId="0" applyFont="1" applyFill="1"/>
    <xf numFmtId="0" fontId="0" fillId="2" borderId="1" xfId="0" applyFill="1" applyBorder="1"/>
    <xf numFmtId="0" fontId="2" fillId="2" borderId="1" xfId="0" applyFont="1" applyFill="1" applyBorder="1"/>
    <xf numFmtId="37" fontId="2" fillId="2" borderId="1" xfId="0" applyNumberFormat="1" applyFont="1" applyFill="1" applyBorder="1"/>
    <xf numFmtId="9" fontId="5" fillId="0" borderId="3" xfId="3" applyFont="1" applyBorder="1" applyAlignment="1" applyProtection="1">
      <alignment horizontal="left" vertical="top"/>
    </xf>
    <xf numFmtId="37" fontId="5" fillId="0" borderId="3" xfId="1" applyNumberFormat="1" applyFont="1" applyBorder="1" applyAlignment="1" applyProtection="1">
      <alignment horizontal="left" vertical="top"/>
    </xf>
    <xf numFmtId="0" fontId="5" fillId="0" borderId="1" xfId="0" applyFont="1" applyBorder="1" applyAlignment="1" applyProtection="1">
      <alignment horizontal="left" vertical="top"/>
    </xf>
    <xf numFmtId="0" fontId="4" fillId="0" borderId="1" xfId="0" applyFont="1" applyBorder="1" applyAlignment="1" applyProtection="1">
      <alignment horizontal="left" vertical="top" wrapText="1"/>
    </xf>
    <xf numFmtId="9" fontId="0" fillId="0" borderId="3" xfId="3" applyFont="1" applyBorder="1" applyAlignment="1" applyProtection="1">
      <alignment horizontal="left" vertical="top"/>
    </xf>
    <xf numFmtId="9" fontId="0" fillId="3" borderId="4" xfId="3" applyFont="1" applyFill="1" applyBorder="1" applyAlignment="1" applyProtection="1">
      <alignment horizontal="left" vertical="top"/>
    </xf>
    <xf numFmtId="37" fontId="5" fillId="3" borderId="5" xfId="1" applyNumberFormat="1" applyFont="1" applyFill="1" applyBorder="1" applyAlignment="1" applyProtection="1">
      <alignment horizontal="left" vertical="top"/>
    </xf>
    <xf numFmtId="0" fontId="0" fillId="0" borderId="1" xfId="0" applyBorder="1" applyAlignment="1" applyProtection="1">
      <alignment horizontal="left" vertical="top"/>
    </xf>
    <xf numFmtId="0" fontId="6" fillId="0" borderId="0" xfId="0" applyFont="1"/>
    <xf numFmtId="0" fontId="0" fillId="4" borderId="6" xfId="0" applyFill="1" applyBorder="1" applyProtection="1">
      <protection locked="0"/>
    </xf>
    <xf numFmtId="0" fontId="0" fillId="0" borderId="6" xfId="0" applyFill="1" applyBorder="1" applyProtection="1"/>
    <xf numFmtId="0" fontId="0" fillId="0" borderId="0" xfId="0" applyProtection="1"/>
    <xf numFmtId="0" fontId="2" fillId="2" borderId="2" xfId="0" applyFont="1" applyFill="1" applyBorder="1" applyProtection="1"/>
    <xf numFmtId="165" fontId="5" fillId="0" borderId="1" xfId="1" applyNumberFormat="1" applyFont="1" applyBorder="1" applyAlignment="1" applyProtection="1">
      <alignment vertical="top"/>
    </xf>
    <xf numFmtId="165" fontId="5" fillId="0" borderId="1" xfId="1" applyNumberFormat="1" applyFont="1" applyFill="1" applyBorder="1" applyAlignment="1" applyProtection="1">
      <alignment horizontal="left" vertical="top"/>
    </xf>
    <xf numFmtId="165" fontId="5" fillId="0" borderId="1" xfId="1" applyNumberFormat="1" applyFont="1" applyBorder="1" applyAlignment="1" applyProtection="1">
      <alignment horizontal="right" vertical="top"/>
    </xf>
    <xf numFmtId="0" fontId="0" fillId="2" borderId="7" xfId="0" applyFill="1" applyBorder="1" applyProtection="1"/>
    <xf numFmtId="165" fontId="5" fillId="0" borderId="8" xfId="1" applyNumberFormat="1" applyFont="1" applyBorder="1" applyAlignment="1" applyProtection="1">
      <alignment horizontal="left" vertical="top"/>
    </xf>
    <xf numFmtId="0" fontId="0" fillId="0" borderId="0" xfId="0" applyFill="1" applyBorder="1" applyProtection="1"/>
    <xf numFmtId="0" fontId="0" fillId="2" borderId="0" xfId="0" applyFill="1" applyBorder="1" applyProtection="1"/>
    <xf numFmtId="0" fontId="0" fillId="0" borderId="0" xfId="0" applyAlignment="1">
      <alignment horizontal="center"/>
    </xf>
    <xf numFmtId="0" fontId="0" fillId="0" borderId="0" xfId="0" applyFill="1" applyAlignment="1">
      <alignment horizontal="center"/>
    </xf>
    <xf numFmtId="0" fontId="2" fillId="2" borderId="2" xfId="0" applyFont="1" applyFill="1" applyBorder="1" applyAlignment="1">
      <alignment horizontal="center"/>
    </xf>
    <xf numFmtId="0" fontId="0" fillId="2" borderId="0" xfId="0" applyFill="1" applyAlignment="1">
      <alignment horizontal="center"/>
    </xf>
    <xf numFmtId="0" fontId="0" fillId="2" borderId="1" xfId="0" applyFill="1" applyBorder="1" applyAlignment="1">
      <alignment horizontal="center"/>
    </xf>
    <xf numFmtId="165" fontId="0" fillId="0" borderId="8" xfId="1" applyNumberFormat="1" applyFont="1" applyBorder="1" applyProtection="1"/>
    <xf numFmtId="165" fontId="0" fillId="0" borderId="8" xfId="0" applyNumberFormat="1" applyBorder="1" applyProtection="1"/>
    <xf numFmtId="165" fontId="0" fillId="0" borderId="9" xfId="1" applyNumberFormat="1" applyFont="1" applyFill="1" applyBorder="1" applyAlignment="1">
      <alignment wrapText="1"/>
    </xf>
    <xf numFmtId="165" fontId="0" fillId="0" borderId="10" xfId="1" quotePrefix="1" applyNumberFormat="1" applyFont="1" applyFill="1" applyBorder="1" applyAlignment="1">
      <alignment horizontal="left" wrapText="1"/>
    </xf>
    <xf numFmtId="0" fontId="0" fillId="0" borderId="0" xfId="0" applyBorder="1" applyAlignment="1">
      <alignment horizontal="left"/>
    </xf>
    <xf numFmtId="0" fontId="8" fillId="0" borderId="11" xfId="0" applyFont="1" applyFill="1" applyBorder="1" applyAlignment="1">
      <alignment horizontal="left" vertical="center"/>
    </xf>
    <xf numFmtId="0" fontId="2" fillId="0" borderId="0" xfId="0" applyFont="1" applyProtection="1"/>
    <xf numFmtId="0" fontId="0" fillId="0" borderId="0" xfId="0" applyBorder="1" applyAlignment="1"/>
    <xf numFmtId="165" fontId="2" fillId="0" borderId="9" xfId="1" applyNumberFormat="1" applyFont="1" applyFill="1" applyBorder="1" applyAlignment="1">
      <alignment wrapText="1"/>
    </xf>
    <xf numFmtId="165" fontId="2" fillId="0" borderId="9" xfId="1" applyNumberFormat="1" applyFont="1" applyFill="1" applyBorder="1" applyAlignment="1">
      <alignment horizontal="left" wrapText="1"/>
    </xf>
    <xf numFmtId="0" fontId="0" fillId="6" borderId="0" xfId="0" applyFill="1" applyProtection="1"/>
    <xf numFmtId="0" fontId="8" fillId="0" borderId="12" xfId="0" applyFont="1" applyFill="1" applyBorder="1" applyAlignment="1">
      <alignment horizontal="left" vertical="center" indent="2"/>
    </xf>
    <xf numFmtId="0" fontId="0" fillId="0" borderId="7" xfId="0" applyBorder="1" applyAlignment="1">
      <alignment horizontal="left"/>
    </xf>
    <xf numFmtId="165" fontId="0" fillId="0" borderId="13" xfId="1" applyNumberFormat="1" applyFont="1" applyFill="1" applyBorder="1" applyAlignment="1">
      <alignment wrapText="1"/>
    </xf>
    <xf numFmtId="0" fontId="0" fillId="7" borderId="0" xfId="0" applyFill="1" applyAlignment="1" applyProtection="1">
      <alignment horizont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vertical="center" wrapText="1"/>
    </xf>
    <xf numFmtId="165" fontId="2" fillId="5" borderId="9" xfId="1" applyNumberFormat="1" applyFont="1" applyFill="1" applyBorder="1" applyAlignment="1">
      <alignment vertical="center"/>
    </xf>
    <xf numFmtId="0" fontId="0" fillId="0" borderId="7" xfId="0" applyBorder="1" applyAlignment="1">
      <alignment vertical="center"/>
    </xf>
    <xf numFmtId="0" fontId="0" fillId="0" borderId="7" xfId="0" applyBorder="1" applyAlignment="1">
      <alignment vertical="center" wrapText="1"/>
    </xf>
    <xf numFmtId="165" fontId="2" fillId="8" borderId="13" xfId="1" applyNumberFormat="1" applyFont="1" applyFill="1" applyBorder="1" applyAlignment="1">
      <alignment vertical="center"/>
    </xf>
    <xf numFmtId="0" fontId="0" fillId="4" borderId="0" xfId="0" applyFill="1" applyBorder="1" applyAlignment="1">
      <alignment horizontal="left" vertical="center" wrapText="1"/>
    </xf>
    <xf numFmtId="0" fontId="0" fillId="4" borderId="0" xfId="0" applyFill="1" applyBorder="1" applyAlignment="1">
      <alignment horizontal="left" vertical="center"/>
    </xf>
    <xf numFmtId="0" fontId="0" fillId="4" borderId="0" xfId="0" applyFill="1" applyAlignment="1">
      <alignment vertical="center"/>
    </xf>
    <xf numFmtId="165" fontId="0" fillId="4" borderId="9" xfId="1" applyNumberFormat="1" applyFont="1" applyFill="1" applyBorder="1" applyAlignment="1">
      <alignment horizontal="left" vertical="center" wrapText="1"/>
    </xf>
    <xf numFmtId="0" fontId="2" fillId="0" borderId="12" xfId="0" applyFont="1" applyBorder="1" applyAlignment="1">
      <alignment vertical="center" wrapText="1"/>
    </xf>
    <xf numFmtId="0" fontId="0" fillId="0" borderId="12" xfId="0" applyBorder="1" applyAlignment="1">
      <alignment horizontal="left" vertical="center" wrapText="1" indent="2"/>
    </xf>
    <xf numFmtId="165" fontId="0" fillId="0" borderId="0" xfId="0" applyNumberFormat="1" applyBorder="1" applyAlignment="1">
      <alignment vertical="center"/>
    </xf>
    <xf numFmtId="165" fontId="0" fillId="0" borderId="0" xfId="1" applyNumberFormat="1" applyFont="1" applyBorder="1" applyAlignment="1">
      <alignment vertical="center"/>
    </xf>
    <xf numFmtId="9" fontId="0" fillId="0" borderId="0" xfId="3" applyFont="1" applyBorder="1" applyAlignment="1">
      <alignment vertical="center"/>
    </xf>
    <xf numFmtId="0" fontId="0" fillId="0" borderId="0" xfId="0" applyFill="1" applyBorder="1" applyAlignment="1">
      <alignment vertical="center" wrapText="1"/>
    </xf>
    <xf numFmtId="43" fontId="0" fillId="0" borderId="0" xfId="1" applyFont="1" applyBorder="1" applyAlignment="1">
      <alignment vertical="center"/>
    </xf>
    <xf numFmtId="165" fontId="0" fillId="4" borderId="0" xfId="0" applyNumberFormat="1" applyFill="1" applyBorder="1" applyAlignment="1">
      <alignment horizontal="left" vertical="center"/>
    </xf>
    <xf numFmtId="0" fontId="2" fillId="0" borderId="12" xfId="0" applyFont="1" applyFill="1" applyBorder="1" applyAlignment="1">
      <alignment vertical="center" wrapText="1"/>
    </xf>
    <xf numFmtId="0" fontId="0" fillId="0" borderId="0" xfId="0" applyFill="1" applyBorder="1" applyAlignment="1">
      <alignment horizontal="left" vertical="center" wrapText="1"/>
    </xf>
    <xf numFmtId="165" fontId="0" fillId="0" borderId="0" xfId="0" applyNumberFormat="1" applyFill="1" applyBorder="1" applyAlignment="1">
      <alignment vertical="center"/>
    </xf>
    <xf numFmtId="0" fontId="0" fillId="0" borderId="0" xfId="0" applyFill="1" applyBorder="1" applyAlignment="1">
      <alignment vertical="center"/>
    </xf>
    <xf numFmtId="165" fontId="0" fillId="0" borderId="0" xfId="1" applyNumberFormat="1" applyFont="1" applyFill="1" applyBorder="1" applyAlignment="1">
      <alignment vertical="center"/>
    </xf>
    <xf numFmtId="165" fontId="0" fillId="4" borderId="0" xfId="0" applyNumberFormat="1" applyFill="1" applyBorder="1" applyAlignment="1">
      <alignment vertical="center"/>
    </xf>
    <xf numFmtId="0" fontId="2" fillId="0" borderId="12" xfId="0" applyFont="1" applyBorder="1" applyAlignment="1">
      <alignment horizontal="left" vertical="center" wrapText="1"/>
    </xf>
    <xf numFmtId="0" fontId="0" fillId="0" borderId="0" xfId="0" applyBorder="1" applyAlignment="1">
      <alignment horizontal="left" vertical="center"/>
    </xf>
    <xf numFmtId="0" fontId="2" fillId="0" borderId="0" xfId="0" applyFont="1" applyBorder="1" applyAlignment="1">
      <alignment vertical="center"/>
    </xf>
    <xf numFmtId="0" fontId="0" fillId="0" borderId="0" xfId="0" applyFill="1" applyBorder="1" applyAlignment="1">
      <alignment horizontal="left" vertical="center" indent="2"/>
    </xf>
    <xf numFmtId="0" fontId="0" fillId="0" borderId="0" xfId="0" applyFill="1" applyBorder="1" applyAlignment="1">
      <alignment horizontal="left" vertical="center"/>
    </xf>
    <xf numFmtId="0" fontId="0" fillId="0" borderId="7" xfId="0" applyFill="1" applyBorder="1" applyAlignment="1">
      <alignment horizontal="left" vertical="center" indent="2"/>
    </xf>
    <xf numFmtId="0" fontId="0" fillId="0" borderId="7" xfId="0" applyBorder="1" applyAlignment="1">
      <alignment horizontal="left" vertical="center"/>
    </xf>
    <xf numFmtId="0" fontId="0" fillId="0" borderId="0" xfId="0" applyAlignment="1">
      <alignment vertical="center" wrapText="1"/>
    </xf>
    <xf numFmtId="0" fontId="0" fillId="0" borderId="0" xfId="0" applyAlignment="1">
      <alignment horizontal="left" vertical="center" wrapText="1"/>
    </xf>
    <xf numFmtId="165" fontId="2" fillId="5" borderId="2" xfId="1" applyNumberFormat="1" applyFont="1" applyFill="1" applyBorder="1" applyAlignment="1">
      <alignment horizontal="left" vertical="center"/>
    </xf>
    <xf numFmtId="165" fontId="2" fillId="5" borderId="14" xfId="1" applyNumberFormat="1" applyFont="1" applyFill="1" applyBorder="1" applyAlignment="1">
      <alignment horizontal="left" vertical="center"/>
    </xf>
    <xf numFmtId="165" fontId="0" fillId="0" borderId="2" xfId="1" applyNumberFormat="1" applyFont="1" applyBorder="1" applyAlignment="1">
      <alignment vertical="center" wrapText="1"/>
    </xf>
    <xf numFmtId="9" fontId="0" fillId="0" borderId="0" xfId="3" applyFont="1" applyAlignment="1">
      <alignment vertical="center"/>
    </xf>
    <xf numFmtId="165" fontId="0" fillId="0" borderId="0" xfId="1" applyNumberFormat="1" applyFont="1" applyBorder="1" applyAlignment="1">
      <alignment vertical="center" wrapText="1"/>
    </xf>
    <xf numFmtId="0" fontId="0" fillId="0" borderId="7" xfId="0" applyBorder="1" applyAlignment="1">
      <alignment wrapText="1"/>
    </xf>
    <xf numFmtId="0" fontId="0" fillId="0" borderId="0" xfId="0" applyFill="1" applyBorder="1" applyAlignment="1">
      <alignment wrapText="1"/>
    </xf>
    <xf numFmtId="165" fontId="0" fillId="0" borderId="9" xfId="1" applyNumberFormat="1" applyFont="1" applyBorder="1" applyAlignment="1">
      <alignment vertical="center" wrapText="1"/>
    </xf>
    <xf numFmtId="165" fontId="0" fillId="0" borderId="7" xfId="1" applyNumberFormat="1" applyFont="1" applyFill="1" applyBorder="1" applyAlignment="1">
      <alignment wrapText="1"/>
    </xf>
    <xf numFmtId="165" fontId="0" fillId="0" borderId="9" xfId="1" applyNumberFormat="1" applyFont="1" applyFill="1" applyBorder="1" applyAlignment="1">
      <alignment horizontal="left" vertical="center" wrapText="1"/>
    </xf>
    <xf numFmtId="0" fontId="0" fillId="4" borderId="15" xfId="0" applyFill="1" applyBorder="1" applyAlignment="1">
      <alignment horizontal="left" vertical="center" wrapText="1"/>
    </xf>
    <xf numFmtId="165" fontId="0" fillId="4" borderId="15" xfId="0" applyNumberFormat="1" applyFill="1" applyBorder="1" applyAlignment="1">
      <alignment horizontal="left" vertical="center"/>
    </xf>
    <xf numFmtId="0" fontId="0" fillId="4" borderId="15" xfId="0" applyFill="1" applyBorder="1" applyAlignment="1">
      <alignment horizontal="left" vertical="center"/>
    </xf>
    <xf numFmtId="165" fontId="0" fillId="0" borderId="0" xfId="1" applyNumberFormat="1" applyFont="1" applyFill="1" applyBorder="1" applyAlignment="1">
      <alignment horizontal="center" vertical="center" wrapText="1"/>
    </xf>
    <xf numFmtId="43" fontId="0" fillId="0" borderId="0" xfId="1" applyFont="1" applyFill="1" applyBorder="1" applyAlignment="1">
      <alignment vertical="center" wrapText="1"/>
    </xf>
    <xf numFmtId="165" fontId="0" fillId="0" borderId="0" xfId="1" applyNumberFormat="1" applyFont="1" applyFill="1" applyBorder="1" applyAlignment="1">
      <alignment vertical="center" wrapText="1"/>
    </xf>
    <xf numFmtId="165" fontId="0" fillId="0" borderId="9" xfId="1" applyNumberFormat="1" applyFont="1" applyFill="1" applyBorder="1" applyAlignment="1">
      <alignment vertical="center" wrapText="1"/>
    </xf>
    <xf numFmtId="165" fontId="0" fillId="0" borderId="16" xfId="1" applyNumberFormat="1" applyFont="1" applyFill="1" applyBorder="1" applyAlignment="1">
      <alignment vertical="center" wrapText="1"/>
    </xf>
    <xf numFmtId="165" fontId="0" fillId="0" borderId="0" xfId="1" applyNumberFormat="1" applyFont="1" applyFill="1" applyBorder="1" applyAlignment="1">
      <alignment horizontal="left" vertical="center" wrapText="1" indent="2"/>
    </xf>
    <xf numFmtId="165" fontId="0" fillId="9" borderId="17" xfId="1" applyNumberFormat="1" applyFont="1" applyFill="1" applyBorder="1" applyAlignment="1">
      <alignment horizontal="center" vertical="center" wrapText="1"/>
    </xf>
    <xf numFmtId="165" fontId="0" fillId="9" borderId="18" xfId="1" applyNumberFormat="1" applyFont="1" applyFill="1" applyBorder="1" applyAlignment="1">
      <alignment horizontal="center" vertical="center" wrapText="1"/>
    </xf>
    <xf numFmtId="9" fontId="0" fillId="9" borderId="18" xfId="0" applyNumberFormat="1" applyFill="1" applyBorder="1" applyAlignment="1">
      <alignment horizontal="center" vertical="center" wrapText="1"/>
    </xf>
    <xf numFmtId="165" fontId="0" fillId="0" borderId="9" xfId="1" applyNumberFormat="1" applyFont="1" applyFill="1" applyBorder="1" applyAlignment="1">
      <alignment horizontal="left" vertical="center" wrapText="1" indent="1"/>
    </xf>
    <xf numFmtId="9" fontId="0" fillId="0" borderId="6" xfId="0" applyNumberFormat="1" applyFill="1" applyBorder="1" applyAlignment="1">
      <alignment horizontal="center" vertical="center" wrapText="1"/>
    </xf>
    <xf numFmtId="165" fontId="0" fillId="0" borderId="19" xfId="1" applyNumberFormat="1" applyFont="1" applyFill="1" applyBorder="1" applyAlignment="1">
      <alignment vertical="center" wrapText="1"/>
    </xf>
    <xf numFmtId="9" fontId="0" fillId="0" borderId="0" xfId="0" applyNumberFormat="1" applyFill="1" applyBorder="1" applyAlignment="1">
      <alignment horizontal="center" vertical="center" wrapText="1"/>
    </xf>
    <xf numFmtId="165" fontId="0" fillId="9" borderId="17" xfId="1" applyNumberFormat="1" applyFont="1" applyFill="1" applyBorder="1" applyAlignment="1">
      <alignment vertical="center" wrapText="1"/>
    </xf>
    <xf numFmtId="165" fontId="0" fillId="0" borderId="0" xfId="0" applyNumberFormat="1" applyFill="1" applyBorder="1" applyAlignment="1">
      <alignment horizontal="center" vertical="center" wrapText="1"/>
    </xf>
    <xf numFmtId="165" fontId="0" fillId="0" borderId="0" xfId="1" applyNumberFormat="1" applyFont="1" applyFill="1" applyBorder="1" applyAlignment="1">
      <alignment horizontal="left" vertical="center" wrapText="1"/>
    </xf>
    <xf numFmtId="165" fontId="0" fillId="4" borderId="0" xfId="1" applyNumberFormat="1" applyFont="1" applyFill="1" applyBorder="1" applyAlignment="1">
      <alignment horizontal="left" vertical="center" wrapText="1"/>
    </xf>
    <xf numFmtId="0" fontId="0" fillId="4" borderId="0" xfId="0" applyFill="1" applyAlignment="1">
      <alignment vertical="center" wrapText="1"/>
    </xf>
    <xf numFmtId="165" fontId="0" fillId="0" borderId="0" xfId="0" applyNumberFormat="1" applyFill="1" applyBorder="1" applyAlignment="1">
      <alignment vertical="center" wrapText="1"/>
    </xf>
    <xf numFmtId="0" fontId="0" fillId="0" borderId="0" xfId="0" applyFill="1" applyAlignment="1">
      <alignment vertical="center" wrapText="1"/>
    </xf>
    <xf numFmtId="164" fontId="0" fillId="0" borderId="0" xfId="1" applyNumberFormat="1" applyFont="1" applyFill="1" applyBorder="1" applyAlignment="1">
      <alignment vertical="center" wrapText="1"/>
    </xf>
    <xf numFmtId="165" fontId="0" fillId="4" borderId="0" xfId="1" applyNumberFormat="1" applyFont="1" applyFill="1" applyBorder="1" applyAlignment="1">
      <alignment vertical="center" wrapText="1"/>
    </xf>
    <xf numFmtId="165" fontId="0" fillId="4" borderId="9" xfId="1" applyNumberFormat="1" applyFont="1" applyFill="1" applyBorder="1" applyAlignment="1">
      <alignment vertical="center" wrapText="1"/>
    </xf>
    <xf numFmtId="165" fontId="0" fillId="0" borderId="0" xfId="1" applyNumberFormat="1" applyFont="1" applyAlignment="1">
      <alignment vertical="center" wrapText="1"/>
    </xf>
    <xf numFmtId="165" fontId="0" fillId="9" borderId="17" xfId="1" applyNumberFormat="1" applyFont="1" applyFill="1" applyBorder="1" applyAlignment="1">
      <alignment horizontal="left" vertical="center" wrapText="1"/>
    </xf>
    <xf numFmtId="165" fontId="0" fillId="9" borderId="18" xfId="1" applyNumberFormat="1" applyFont="1" applyFill="1" applyBorder="1" applyAlignment="1">
      <alignment horizontal="left" vertical="center" wrapText="1"/>
    </xf>
    <xf numFmtId="165" fontId="0" fillId="4" borderId="0" xfId="1" applyNumberFormat="1" applyFont="1" applyFill="1" applyBorder="1" applyAlignment="1">
      <alignment horizontal="center" vertical="center" wrapText="1"/>
    </xf>
    <xf numFmtId="165" fontId="0" fillId="4" borderId="16" xfId="1" applyNumberFormat="1" applyFont="1" applyFill="1" applyBorder="1" applyAlignment="1">
      <alignment vertical="center" wrapText="1"/>
    </xf>
    <xf numFmtId="165" fontId="0" fillId="4" borderId="15" xfId="1" applyNumberFormat="1" applyFont="1" applyFill="1" applyBorder="1" applyAlignment="1">
      <alignment horizontal="left" vertical="center" wrapText="1"/>
    </xf>
    <xf numFmtId="165" fontId="0" fillId="4" borderId="20" xfId="1" applyNumberFormat="1" applyFont="1" applyFill="1" applyBorder="1" applyAlignment="1">
      <alignment horizontal="left" vertical="center" wrapText="1"/>
    </xf>
    <xf numFmtId="165" fontId="0" fillId="4" borderId="15" xfId="1" applyNumberFormat="1" applyFont="1" applyFill="1" applyBorder="1" applyAlignment="1">
      <alignment horizontal="center" vertical="center" wrapText="1"/>
    </xf>
    <xf numFmtId="165" fontId="0" fillId="4" borderId="20" xfId="1" applyNumberFormat="1" applyFont="1" applyFill="1" applyBorder="1" applyAlignment="1">
      <alignment vertical="center" wrapText="1"/>
    </xf>
    <xf numFmtId="165" fontId="0" fillId="4" borderId="21" xfId="1" applyNumberFormat="1" applyFont="1" applyFill="1" applyBorder="1" applyAlignment="1">
      <alignment vertical="center" wrapText="1"/>
    </xf>
    <xf numFmtId="0" fontId="0" fillId="4" borderId="15" xfId="0" applyFill="1" applyBorder="1" applyAlignment="1">
      <alignment vertical="center" wrapText="1"/>
    </xf>
    <xf numFmtId="0" fontId="0" fillId="0" borderId="22" xfId="0" applyBorder="1" applyAlignment="1"/>
    <xf numFmtId="0" fontId="0" fillId="0" borderId="12" xfId="0" applyBorder="1" applyAlignment="1"/>
    <xf numFmtId="0" fontId="0" fillId="0" borderId="23" xfId="0" applyBorder="1" applyAlignment="1"/>
    <xf numFmtId="0" fontId="0" fillId="4" borderId="12" xfId="0" applyFill="1" applyBorder="1" applyAlignment="1">
      <alignment horizontal="left" vertical="center"/>
    </xf>
    <xf numFmtId="0" fontId="2" fillId="0" borderId="12" xfId="0" applyFont="1" applyBorder="1" applyAlignment="1">
      <alignment vertical="center"/>
    </xf>
    <xf numFmtId="0" fontId="0" fillId="0" borderId="12" xfId="0" applyBorder="1" applyAlignment="1">
      <alignment horizontal="left" vertical="center" indent="2"/>
    </xf>
    <xf numFmtId="0" fontId="0" fillId="0" borderId="12" xfId="0" applyBorder="1" applyAlignment="1">
      <alignment horizontal="left" vertical="center" indent="1"/>
    </xf>
    <xf numFmtId="0" fontId="0" fillId="0" borderId="12" xfId="0" applyBorder="1" applyAlignment="1">
      <alignment horizontal="left" vertical="center" indent="4"/>
    </xf>
    <xf numFmtId="0" fontId="2" fillId="0" borderId="12" xfId="0" applyFont="1" applyFill="1" applyBorder="1" applyAlignment="1">
      <alignment vertical="center"/>
    </xf>
    <xf numFmtId="0" fontId="0" fillId="0" borderId="12" xfId="0" applyFill="1" applyBorder="1" applyAlignment="1">
      <alignment horizontal="left" vertical="center" indent="2"/>
    </xf>
    <xf numFmtId="0" fontId="0" fillId="4" borderId="24" xfId="0" applyFill="1" applyBorder="1" applyAlignment="1">
      <alignment horizontal="left" vertical="center"/>
    </xf>
    <xf numFmtId="0" fontId="2" fillId="0" borderId="12" xfId="0" applyFont="1" applyBorder="1" applyAlignment="1">
      <alignment horizontal="left" vertical="center"/>
    </xf>
    <xf numFmtId="0" fontId="0" fillId="0" borderId="12" xfId="0" applyBorder="1" applyAlignment="1">
      <alignment horizontal="left" vertical="center"/>
    </xf>
    <xf numFmtId="0" fontId="0" fillId="4" borderId="25" xfId="0" applyFill="1" applyBorder="1" applyAlignment="1">
      <alignment horizontal="left" vertical="center"/>
    </xf>
    <xf numFmtId="0" fontId="0" fillId="0" borderId="12" xfId="0" applyBorder="1" applyAlignment="1">
      <alignment vertical="center"/>
    </xf>
    <xf numFmtId="0" fontId="0" fillId="0" borderId="12" xfId="0" applyFill="1" applyBorder="1" applyAlignment="1">
      <alignment vertical="center"/>
    </xf>
    <xf numFmtId="0" fontId="0" fillId="0" borderId="23" xfId="0" applyBorder="1" applyAlignment="1">
      <alignment vertical="center"/>
    </xf>
    <xf numFmtId="0" fontId="0" fillId="0" borderId="0" xfId="0" applyAlignment="1"/>
    <xf numFmtId="0" fontId="0" fillId="0" borderId="0" xfId="0" applyAlignment="1">
      <alignment wrapText="1"/>
    </xf>
    <xf numFmtId="165" fontId="0" fillId="0" borderId="14" xfId="1" applyNumberFormat="1" applyFont="1" applyBorder="1" applyAlignment="1">
      <alignment vertical="center" wrapText="1"/>
    </xf>
    <xf numFmtId="0" fontId="0" fillId="0" borderId="2" xfId="0" applyFill="1" applyBorder="1" applyAlignment="1">
      <alignment vertical="center" wrapText="1"/>
    </xf>
    <xf numFmtId="165" fontId="0" fillId="0" borderId="26" xfId="1" applyNumberFormat="1" applyFont="1" applyFill="1" applyBorder="1" applyAlignment="1">
      <alignment wrapText="1"/>
    </xf>
    <xf numFmtId="43" fontId="0" fillId="0" borderId="0" xfId="1" applyFont="1" applyFill="1" applyBorder="1" applyAlignment="1">
      <alignment horizontal="left" wrapText="1" indent="1"/>
    </xf>
    <xf numFmtId="43" fontId="0" fillId="0" borderId="0" xfId="1" applyFont="1" applyFill="1" applyBorder="1" applyAlignment="1">
      <alignment wrapText="1"/>
    </xf>
    <xf numFmtId="0" fontId="0" fillId="0" borderId="0" xfId="0" applyFill="1" applyBorder="1" applyAlignment="1">
      <alignment horizontal="center" wrapText="1"/>
    </xf>
    <xf numFmtId="165" fontId="0" fillId="0" borderId="16" xfId="1" applyNumberFormat="1" applyFont="1" applyFill="1" applyBorder="1" applyAlignment="1">
      <alignment wrapText="1"/>
    </xf>
    <xf numFmtId="165" fontId="0" fillId="0" borderId="7" xfId="1" applyNumberFormat="1" applyFont="1" applyBorder="1" applyAlignment="1">
      <alignment vertical="center" wrapText="1"/>
    </xf>
    <xf numFmtId="165" fontId="0" fillId="0" borderId="13" xfId="1" applyNumberFormat="1" applyFont="1" applyBorder="1" applyAlignment="1">
      <alignment vertical="center" wrapText="1"/>
    </xf>
    <xf numFmtId="165" fontId="0" fillId="0" borderId="7" xfId="1" applyNumberFormat="1" applyFont="1" applyFill="1" applyBorder="1" applyAlignment="1">
      <alignment horizontal="center" vertical="center" wrapText="1"/>
    </xf>
    <xf numFmtId="0" fontId="0" fillId="0" borderId="7" xfId="0" applyFill="1" applyBorder="1" applyAlignment="1">
      <alignment wrapText="1"/>
    </xf>
    <xf numFmtId="43" fontId="0" fillId="0" borderId="7" xfId="1" applyFont="1" applyFill="1" applyBorder="1" applyAlignment="1">
      <alignment wrapText="1"/>
    </xf>
    <xf numFmtId="0" fontId="0" fillId="0" borderId="7" xfId="0" applyFill="1" applyBorder="1" applyAlignment="1">
      <alignment horizontal="center" wrapText="1"/>
    </xf>
    <xf numFmtId="165" fontId="0" fillId="0" borderId="13" xfId="1" applyNumberFormat="1" applyFont="1" applyFill="1" applyBorder="1" applyAlignment="1">
      <alignment vertical="center" wrapText="1"/>
    </xf>
    <xf numFmtId="165" fontId="2" fillId="0" borderId="13" xfId="1" applyNumberFormat="1" applyFont="1" applyFill="1" applyBorder="1" applyAlignment="1">
      <alignment wrapText="1"/>
    </xf>
    <xf numFmtId="165" fontId="0" fillId="0" borderId="27" xfId="1" applyNumberFormat="1" applyFont="1" applyFill="1" applyBorder="1" applyAlignment="1">
      <alignment wrapText="1"/>
    </xf>
    <xf numFmtId="165" fontId="0" fillId="0" borderId="20" xfId="1" applyNumberFormat="1" applyFont="1" applyFill="1" applyBorder="1" applyAlignment="1">
      <alignment wrapText="1"/>
    </xf>
    <xf numFmtId="165" fontId="2" fillId="0" borderId="16" xfId="1" applyNumberFormat="1" applyFont="1" applyFill="1" applyBorder="1" applyAlignment="1">
      <alignment wrapText="1"/>
    </xf>
    <xf numFmtId="43" fontId="0" fillId="0" borderId="0" xfId="1" applyFont="1" applyFill="1" applyBorder="1" applyAlignment="1">
      <alignment horizontal="left" vertical="center" wrapText="1"/>
    </xf>
    <xf numFmtId="0" fontId="0" fillId="0" borderId="0" xfId="0" applyFill="1" applyBorder="1" applyAlignment="1">
      <alignment horizontal="center" vertical="center" wrapText="1"/>
    </xf>
    <xf numFmtId="165" fontId="0" fillId="0" borderId="0" xfId="1" applyNumberFormat="1" applyFont="1" applyBorder="1" applyAlignment="1">
      <alignment horizontal="left" vertical="center" wrapText="1"/>
    </xf>
    <xf numFmtId="165" fontId="0" fillId="0" borderId="9" xfId="1" applyNumberFormat="1" applyFont="1" applyBorder="1" applyAlignment="1">
      <alignment horizontal="left" vertical="center" wrapText="1"/>
    </xf>
    <xf numFmtId="165" fontId="0" fillId="0" borderId="9" xfId="1" applyNumberFormat="1" applyFont="1" applyFill="1" applyBorder="1" applyAlignment="1">
      <alignment horizontal="center" vertical="center" wrapText="1"/>
    </xf>
    <xf numFmtId="165" fontId="0" fillId="0" borderId="7" xfId="1" applyNumberFormat="1" applyFont="1" applyBorder="1" applyAlignment="1">
      <alignment horizontal="left" vertical="center" wrapText="1"/>
    </xf>
    <xf numFmtId="165" fontId="0" fillId="0" borderId="13" xfId="1" applyNumberFormat="1" applyFont="1" applyBorder="1" applyAlignment="1">
      <alignment horizontal="left" vertical="center" wrapText="1"/>
    </xf>
    <xf numFmtId="0" fontId="0" fillId="0" borderId="7" xfId="0" applyFill="1" applyBorder="1" applyAlignment="1">
      <alignment vertical="center" wrapText="1"/>
    </xf>
    <xf numFmtId="43" fontId="0" fillId="0" borderId="7" xfId="1" applyFont="1" applyFill="1" applyBorder="1" applyAlignment="1">
      <alignment vertical="center" wrapText="1"/>
    </xf>
    <xf numFmtId="165" fontId="0" fillId="0" borderId="13" xfId="1" applyNumberFormat="1" applyFont="1" applyFill="1" applyBorder="1" applyAlignment="1">
      <alignment horizontal="center" vertical="center" wrapText="1"/>
    </xf>
    <xf numFmtId="165" fontId="0" fillId="0" borderId="27" xfId="1" applyNumberFormat="1" applyFont="1" applyFill="1" applyBorder="1" applyAlignment="1">
      <alignment vertical="center" wrapText="1"/>
    </xf>
    <xf numFmtId="165" fontId="0" fillId="0" borderId="0" xfId="1" applyNumberFormat="1" applyFont="1" applyFill="1" applyAlignment="1">
      <alignment horizontal="center" vertical="center" wrapText="1"/>
    </xf>
    <xf numFmtId="0" fontId="0" fillId="0" borderId="0" xfId="0" applyFill="1" applyAlignment="1">
      <alignment wrapText="1"/>
    </xf>
    <xf numFmtId="43" fontId="0" fillId="0" borderId="0" xfId="1" applyFont="1" applyFill="1" applyAlignment="1">
      <alignment wrapText="1"/>
    </xf>
    <xf numFmtId="0" fontId="0" fillId="0" borderId="0" xfId="0" applyFill="1" applyAlignment="1">
      <alignment horizontal="center" wrapText="1"/>
    </xf>
    <xf numFmtId="165" fontId="0" fillId="0" borderId="0" xfId="1" applyNumberFormat="1" applyFont="1" applyFill="1" applyAlignment="1">
      <alignment wrapText="1"/>
    </xf>
    <xf numFmtId="0" fontId="6" fillId="0" borderId="22" xfId="0" applyFont="1" applyBorder="1" applyProtection="1"/>
    <xf numFmtId="0" fontId="0" fillId="0" borderId="2" xfId="0" applyBorder="1" applyProtection="1"/>
    <xf numFmtId="0" fontId="0" fillId="6" borderId="2" xfId="0" applyFill="1" applyBorder="1" applyProtection="1"/>
    <xf numFmtId="0" fontId="0" fillId="7" borderId="26" xfId="0" applyFill="1" applyBorder="1" applyAlignment="1" applyProtection="1">
      <alignment horizontal="center"/>
    </xf>
    <xf numFmtId="0" fontId="3" fillId="0" borderId="12" xfId="0" applyFont="1" applyBorder="1" applyProtection="1"/>
    <xf numFmtId="0" fontId="0" fillId="0" borderId="0" xfId="0" applyBorder="1" applyProtection="1"/>
    <xf numFmtId="0" fontId="0" fillId="6" borderId="0" xfId="0" applyFill="1" applyBorder="1" applyProtection="1"/>
    <xf numFmtId="0" fontId="0" fillId="7" borderId="16" xfId="0" applyFill="1" applyBorder="1" applyAlignment="1" applyProtection="1">
      <alignment horizontal="center"/>
    </xf>
    <xf numFmtId="0" fontId="2" fillId="2" borderId="22" xfId="0" applyFont="1" applyFill="1" applyBorder="1" applyAlignment="1" applyProtection="1">
      <alignment horizontal="left"/>
    </xf>
    <xf numFmtId="0" fontId="3" fillId="2" borderId="12" xfId="0" applyFont="1" applyFill="1" applyBorder="1" applyAlignment="1" applyProtection="1">
      <alignment vertical="center"/>
    </xf>
    <xf numFmtId="0" fontId="3" fillId="2" borderId="0" xfId="0" applyFont="1" applyFill="1" applyBorder="1" applyProtection="1"/>
    <xf numFmtId="0" fontId="3" fillId="2" borderId="0" xfId="0" applyFont="1" applyFill="1" applyBorder="1" applyAlignment="1" applyProtection="1">
      <alignment horizontal="right"/>
    </xf>
    <xf numFmtId="165" fontId="3" fillId="10" borderId="16" xfId="1" applyNumberFormat="1" applyFont="1" applyFill="1" applyBorder="1" applyAlignment="1" applyProtection="1">
      <alignment horizontal="center"/>
    </xf>
    <xf numFmtId="0" fontId="2" fillId="0" borderId="28" xfId="0" applyFont="1" applyBorder="1" applyAlignment="1" applyProtection="1">
      <alignment horizontal="left" vertical="top"/>
    </xf>
    <xf numFmtId="0" fontId="0" fillId="7" borderId="29" xfId="0" applyFill="1" applyBorder="1" applyAlignment="1" applyProtection="1">
      <alignment horizontal="center"/>
    </xf>
    <xf numFmtId="166" fontId="2" fillId="0" borderId="28" xfId="0" applyNumberFormat="1" applyFont="1" applyBorder="1" applyAlignment="1" applyProtection="1">
      <alignment horizontal="left" vertical="top"/>
    </xf>
    <xf numFmtId="0" fontId="0" fillId="6" borderId="7" xfId="0" applyFill="1" applyBorder="1" applyProtection="1"/>
    <xf numFmtId="0" fontId="0" fillId="0" borderId="7" xfId="0" applyBorder="1" applyProtection="1"/>
    <xf numFmtId="0" fontId="0" fillId="7" borderId="27" xfId="0" applyFill="1" applyBorder="1" applyAlignment="1" applyProtection="1">
      <alignment horizontal="center"/>
    </xf>
    <xf numFmtId="0" fontId="2" fillId="0" borderId="12" xfId="0" applyFont="1" applyBorder="1" applyAlignment="1" applyProtection="1">
      <alignment horizontal="left" vertical="top"/>
    </xf>
    <xf numFmtId="1" fontId="5" fillId="0" borderId="0" xfId="1" applyNumberFormat="1" applyFont="1" applyBorder="1" applyAlignment="1" applyProtection="1">
      <alignment horizontal="right" vertical="top"/>
    </xf>
    <xf numFmtId="165" fontId="5" fillId="0" borderId="0" xfId="1" applyNumberFormat="1" applyFont="1" applyBorder="1" applyAlignment="1" applyProtection="1">
      <alignment vertical="top"/>
    </xf>
    <xf numFmtId="165" fontId="5" fillId="0" borderId="0" xfId="1" applyNumberFormat="1" applyFont="1" applyFill="1" applyBorder="1" applyAlignment="1" applyProtection="1">
      <alignment horizontal="left" vertical="top"/>
    </xf>
    <xf numFmtId="165" fontId="5" fillId="0" borderId="30" xfId="1" applyNumberFormat="1" applyFont="1" applyBorder="1" applyAlignment="1" applyProtection="1">
      <alignment horizontal="left" vertical="top"/>
    </xf>
    <xf numFmtId="165" fontId="0" fillId="0" borderId="30" xfId="1" applyNumberFormat="1" applyFont="1" applyBorder="1" applyProtection="1"/>
    <xf numFmtId="0" fontId="2" fillId="6" borderId="2" xfId="0" applyFont="1" applyFill="1" applyBorder="1" applyProtection="1"/>
    <xf numFmtId="0" fontId="2" fillId="0" borderId="2" xfId="0" applyFont="1" applyBorder="1" applyProtection="1"/>
    <xf numFmtId="0" fontId="2" fillId="7" borderId="26" xfId="0" applyFont="1" applyFill="1" applyBorder="1" applyAlignment="1" applyProtection="1">
      <alignment horizontal="center"/>
    </xf>
    <xf numFmtId="0" fontId="0" fillId="2" borderId="23" xfId="0" applyFill="1" applyBorder="1" applyAlignment="1" applyProtection="1">
      <alignment horizontal="left"/>
    </xf>
    <xf numFmtId="0" fontId="0" fillId="0" borderId="23" xfId="0" applyBorder="1" applyProtection="1"/>
    <xf numFmtId="0" fontId="0" fillId="0" borderId="7" xfId="0" applyFill="1" applyBorder="1" applyProtection="1"/>
    <xf numFmtId="165" fontId="5" fillId="0" borderId="1" xfId="1" applyNumberFormat="1" applyFont="1" applyBorder="1" applyAlignment="1" applyProtection="1">
      <alignment horizontal="left" vertical="top"/>
    </xf>
    <xf numFmtId="165" fontId="0" fillId="0" borderId="1" xfId="1" applyNumberFormat="1" applyFont="1" applyBorder="1" applyProtection="1"/>
    <xf numFmtId="0" fontId="2" fillId="2" borderId="22" xfId="0" applyFont="1" applyFill="1" applyBorder="1" applyProtection="1"/>
    <xf numFmtId="37" fontId="2" fillId="2" borderId="2" xfId="0" applyNumberFormat="1" applyFont="1" applyFill="1" applyBorder="1" applyProtection="1"/>
    <xf numFmtId="165" fontId="2" fillId="2" borderId="2" xfId="1" applyNumberFormat="1" applyFont="1" applyFill="1" applyBorder="1" applyAlignment="1" applyProtection="1">
      <alignment horizontal="left"/>
    </xf>
    <xf numFmtId="0" fontId="3" fillId="2" borderId="23" xfId="0" applyFont="1" applyFill="1" applyBorder="1" applyAlignment="1" applyProtection="1">
      <alignment horizontal="center"/>
    </xf>
    <xf numFmtId="0" fontId="0" fillId="2" borderId="7" xfId="0" applyFill="1" applyBorder="1" applyAlignment="1" applyProtection="1">
      <alignment horizontal="center"/>
    </xf>
    <xf numFmtId="0" fontId="0" fillId="6" borderId="7" xfId="0" applyFill="1" applyBorder="1" applyAlignment="1" applyProtection="1">
      <alignment horizontal="center"/>
    </xf>
    <xf numFmtId="0" fontId="0" fillId="0" borderId="7" xfId="0" applyBorder="1" applyAlignment="1" applyProtection="1">
      <alignment horizontal="center"/>
    </xf>
    <xf numFmtId="0" fontId="0" fillId="2" borderId="27" xfId="0" applyFill="1" applyBorder="1" applyAlignment="1" applyProtection="1">
      <alignment horizontal="center"/>
    </xf>
    <xf numFmtId="0" fontId="0" fillId="0" borderId="0" xfId="0" applyAlignment="1" applyProtection="1">
      <alignment horizontal="center"/>
    </xf>
    <xf numFmtId="0" fontId="0" fillId="2" borderId="7" xfId="0" applyFill="1" applyBorder="1" applyAlignment="1" applyProtection="1">
      <alignment horizontal="left"/>
    </xf>
    <xf numFmtId="43" fontId="0" fillId="4" borderId="0" xfId="1" applyFont="1" applyFill="1" applyBorder="1" applyAlignment="1">
      <alignment horizontal="left" vertical="center" wrapText="1"/>
    </xf>
    <xf numFmtId="0" fontId="0" fillId="4" borderId="0" xfId="0" applyFill="1" applyBorder="1" applyAlignment="1">
      <alignment horizontal="center" vertical="center" wrapText="1"/>
    </xf>
    <xf numFmtId="165" fontId="0" fillId="4" borderId="20" xfId="1" applyNumberFormat="1" applyFont="1" applyFill="1" applyBorder="1" applyAlignment="1">
      <alignment horizontal="center" vertical="center" wrapText="1"/>
    </xf>
    <xf numFmtId="0" fontId="0" fillId="0" borderId="2" xfId="0" applyBorder="1" applyAlignment="1">
      <alignment horizontal="left"/>
    </xf>
    <xf numFmtId="0" fontId="0" fillId="0" borderId="2" xfId="0" applyBorder="1" applyAlignment="1"/>
    <xf numFmtId="0" fontId="0" fillId="0" borderId="14" xfId="0" applyBorder="1" applyAlignment="1"/>
    <xf numFmtId="0" fontId="0" fillId="0" borderId="9" xfId="0" applyBorder="1" applyAlignment="1"/>
    <xf numFmtId="0" fontId="7" fillId="0" borderId="9" xfId="2" applyBorder="1" applyAlignment="1" applyProtection="1"/>
    <xf numFmtId="0" fontId="0" fillId="0" borderId="7" xfId="0" applyBorder="1" applyAlignment="1"/>
    <xf numFmtId="0" fontId="0" fillId="0" borderId="13" xfId="0" applyBorder="1" applyAlignment="1"/>
    <xf numFmtId="0" fontId="8" fillId="0" borderId="0" xfId="0" applyFont="1" applyFill="1" applyBorder="1" applyAlignment="1">
      <alignment vertical="center"/>
    </xf>
    <xf numFmtId="0" fontId="8" fillId="0" borderId="31" xfId="0" applyFont="1" applyFill="1" applyBorder="1" applyAlignment="1">
      <alignment vertical="center"/>
    </xf>
    <xf numFmtId="0" fontId="0" fillId="0" borderId="0" xfId="0" applyAlignment="1">
      <alignment horizontal="left"/>
    </xf>
    <xf numFmtId="165" fontId="2" fillId="4" borderId="16" xfId="1" applyNumberFormat="1" applyFont="1" applyFill="1" applyBorder="1" applyAlignment="1">
      <alignment vertical="center" wrapText="1"/>
    </xf>
    <xf numFmtId="9" fontId="0" fillId="9" borderId="18" xfId="3" applyFont="1" applyFill="1" applyBorder="1" applyAlignment="1">
      <alignment horizontal="center" vertical="center" wrapText="1"/>
    </xf>
    <xf numFmtId="9" fontId="0" fillId="0" borderId="6" xfId="3" applyFont="1" applyFill="1" applyBorder="1" applyAlignment="1">
      <alignment horizontal="center" vertical="center" wrapText="1"/>
    </xf>
    <xf numFmtId="9" fontId="0" fillId="0" borderId="0" xfId="3" applyFont="1" applyFill="1" applyBorder="1" applyAlignment="1">
      <alignment horizontal="center" vertical="center" wrapText="1"/>
    </xf>
    <xf numFmtId="165" fontId="0" fillId="0" borderId="0" xfId="1" applyNumberFormat="1" applyFont="1" applyAlignment="1">
      <alignment wrapText="1"/>
    </xf>
    <xf numFmtId="165" fontId="0" fillId="4" borderId="0" xfId="1" applyNumberFormat="1" applyFont="1" applyFill="1" applyAlignment="1">
      <alignment wrapText="1"/>
    </xf>
    <xf numFmtId="165" fontId="0" fillId="0" borderId="7" xfId="1" applyNumberFormat="1" applyFont="1" applyBorder="1" applyAlignment="1">
      <alignment wrapText="1"/>
    </xf>
    <xf numFmtId="165" fontId="0" fillId="4" borderId="0" xfId="1" applyNumberFormat="1" applyFont="1" applyFill="1" applyAlignment="1">
      <alignment vertical="center" wrapText="1"/>
    </xf>
    <xf numFmtId="165" fontId="0" fillId="0" borderId="0" xfId="1" applyNumberFormat="1" applyFont="1" applyFill="1" applyAlignment="1">
      <alignment vertical="center" wrapText="1"/>
    </xf>
    <xf numFmtId="165" fontId="0" fillId="4" borderId="15" xfId="1" applyNumberFormat="1" applyFont="1" applyFill="1" applyBorder="1" applyAlignment="1">
      <alignment vertical="center" wrapText="1"/>
    </xf>
    <xf numFmtId="43" fontId="0" fillId="4" borderId="0" xfId="0" applyNumberFormat="1" applyFill="1" applyBorder="1" applyAlignment="1">
      <alignment horizontal="left" vertical="center" wrapText="1"/>
    </xf>
    <xf numFmtId="165" fontId="2" fillId="4" borderId="9" xfId="1" applyNumberFormat="1" applyFont="1" applyFill="1" applyBorder="1" applyAlignment="1">
      <alignment vertical="center" wrapText="1"/>
    </xf>
    <xf numFmtId="165" fontId="0" fillId="9" borderId="0" xfId="1" applyNumberFormat="1" applyFont="1" applyFill="1" applyAlignment="1">
      <alignment wrapText="1"/>
    </xf>
    <xf numFmtId="0" fontId="2" fillId="0" borderId="22" xfId="0" applyFont="1" applyBorder="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vertical="center"/>
    </xf>
    <xf numFmtId="0" fontId="2" fillId="0" borderId="2" xfId="0" applyFont="1" applyBorder="1" applyAlignment="1">
      <alignment vertical="center" wrapText="1"/>
    </xf>
    <xf numFmtId="165" fontId="2" fillId="0" borderId="2" xfId="1" applyNumberFormat="1" applyFont="1" applyBorder="1" applyAlignment="1">
      <alignment vertical="center"/>
    </xf>
    <xf numFmtId="0" fontId="2" fillId="0" borderId="2" xfId="0" applyFont="1" applyFill="1" applyBorder="1" applyAlignment="1">
      <alignment horizontal="left" vertical="center"/>
    </xf>
    <xf numFmtId="165" fontId="2" fillId="5" borderId="26" xfId="1" applyNumberFormat="1" applyFont="1" applyFill="1" applyBorder="1" applyAlignment="1">
      <alignment vertical="center"/>
    </xf>
    <xf numFmtId="0" fontId="2" fillId="0" borderId="0" xfId="0" applyFont="1" applyAlignment="1">
      <alignment vertical="center"/>
    </xf>
    <xf numFmtId="165" fontId="2" fillId="4" borderId="9" xfId="1" applyNumberFormat="1" applyFont="1" applyFill="1" applyBorder="1" applyAlignment="1">
      <alignment vertical="center"/>
    </xf>
    <xf numFmtId="165" fontId="2" fillId="4" borderId="16" xfId="1" applyNumberFormat="1" applyFont="1" applyFill="1" applyBorder="1" applyAlignment="1">
      <alignment vertical="center"/>
    </xf>
    <xf numFmtId="0" fontId="2" fillId="0" borderId="0" xfId="0" applyFont="1" applyBorder="1" applyAlignment="1">
      <alignment horizontal="left" vertical="center" wrapText="1" indent="1"/>
    </xf>
    <xf numFmtId="0" fontId="2" fillId="0" borderId="12" xfId="0" applyFont="1" applyBorder="1" applyAlignment="1">
      <alignment horizontal="left" vertical="center" wrapText="1" indent="1"/>
    </xf>
    <xf numFmtId="43" fontId="0" fillId="0" borderId="0" xfId="1" applyFont="1" applyFill="1" applyAlignment="1">
      <alignment vertical="center" wrapText="1"/>
    </xf>
    <xf numFmtId="0" fontId="0" fillId="0" borderId="9" xfId="0" applyBorder="1" applyAlignment="1">
      <alignment vertical="center"/>
    </xf>
    <xf numFmtId="0" fontId="0" fillId="0" borderId="0" xfId="0" applyFill="1" applyAlignment="1">
      <alignment horizontal="center" vertical="center" wrapText="1"/>
    </xf>
    <xf numFmtId="165" fontId="0" fillId="9" borderId="0" xfId="1" applyNumberFormat="1" applyFont="1" applyFill="1" applyAlignment="1">
      <alignment vertical="center" wrapText="1"/>
    </xf>
    <xf numFmtId="0" fontId="0" fillId="0" borderId="0" xfId="0" applyBorder="1" applyAlignment="1">
      <alignment vertical="top"/>
    </xf>
    <xf numFmtId="0" fontId="2" fillId="0" borderId="0" xfId="0" applyFont="1" applyBorder="1" applyAlignment="1">
      <alignment vertical="top" wrapText="1"/>
    </xf>
    <xf numFmtId="0" fontId="0" fillId="0" borderId="0" xfId="0" quotePrefix="1" applyBorder="1" applyAlignment="1">
      <alignment vertical="top"/>
    </xf>
    <xf numFmtId="0" fontId="0" fillId="0" borderId="0" xfId="0" applyBorder="1" applyAlignment="1">
      <alignment vertical="top" wrapText="1"/>
    </xf>
    <xf numFmtId="0" fontId="0" fillId="7" borderId="0" xfId="0" applyFill="1" applyBorder="1" applyAlignment="1">
      <alignment vertical="top" wrapText="1"/>
    </xf>
    <xf numFmtId="0" fontId="0" fillId="0" borderId="0" xfId="0" applyFill="1" applyBorder="1" applyAlignment="1">
      <alignment horizontal="left" vertical="top" wrapText="1" indent="2"/>
    </xf>
    <xf numFmtId="0" fontId="0" fillId="0" borderId="0" xfId="0" applyFill="1" applyBorder="1" applyAlignment="1">
      <alignment horizontal="left" vertical="top" wrapText="1"/>
    </xf>
    <xf numFmtId="165" fontId="0" fillId="0" borderId="0" xfId="1" applyNumberFormat="1" applyFont="1"/>
    <xf numFmtId="0" fontId="0" fillId="0" borderId="32" xfId="0" applyBorder="1"/>
    <xf numFmtId="165" fontId="0" fillId="0" borderId="32" xfId="1" applyNumberFormat="1" applyFont="1" applyBorder="1"/>
    <xf numFmtId="0" fontId="0" fillId="0" borderId="15" xfId="0" applyBorder="1"/>
    <xf numFmtId="0" fontId="0" fillId="0" borderId="33" xfId="0" applyBorder="1"/>
    <xf numFmtId="0" fontId="2" fillId="0" borderId="0" xfId="0" applyFont="1"/>
    <xf numFmtId="0" fontId="5" fillId="0" borderId="7" xfId="0" applyFont="1" applyBorder="1"/>
    <xf numFmtId="0" fontId="5" fillId="0" borderId="34" xfId="0" applyFont="1" applyBorder="1"/>
    <xf numFmtId="0" fontId="0" fillId="11" borderId="0" xfId="0" applyFill="1"/>
    <xf numFmtId="0" fontId="0" fillId="11" borderId="32" xfId="0" applyFill="1" applyBorder="1"/>
    <xf numFmtId="0" fontId="2" fillId="0" borderId="35" xfId="0" applyFont="1" applyBorder="1"/>
    <xf numFmtId="0" fontId="2" fillId="0" borderId="36" xfId="0" applyFont="1" applyBorder="1" applyAlignment="1">
      <alignment wrapText="1"/>
    </xf>
    <xf numFmtId="0" fontId="2" fillId="0" borderId="6" xfId="0" applyFont="1" applyBorder="1" applyAlignment="1">
      <alignment wrapText="1"/>
    </xf>
    <xf numFmtId="0" fontId="2" fillId="0" borderId="37" xfId="0" applyFont="1" applyBorder="1" applyAlignment="1">
      <alignment wrapText="1"/>
    </xf>
    <xf numFmtId="0" fontId="2" fillId="0" borderId="7" xfId="0" applyFont="1" applyBorder="1" applyAlignment="1">
      <alignment wrapText="1"/>
    </xf>
    <xf numFmtId="0" fontId="2" fillId="0" borderId="15" xfId="0" applyFont="1" applyBorder="1"/>
    <xf numFmtId="0" fontId="2" fillId="11" borderId="0" xfId="0" applyFont="1" applyFill="1"/>
    <xf numFmtId="165" fontId="5" fillId="0" borderId="0" xfId="0" applyNumberFormat="1" applyFont="1"/>
    <xf numFmtId="0" fontId="0" fillId="4" borderId="6" xfId="0" applyFill="1" applyBorder="1" applyAlignment="1" applyProtection="1">
      <alignment horizontal="left"/>
      <protection locked="0"/>
    </xf>
    <xf numFmtId="9" fontId="0" fillId="3" borderId="38" xfId="3" applyFont="1" applyFill="1" applyBorder="1" applyAlignment="1" applyProtection="1">
      <alignment horizontal="left" vertical="top"/>
    </xf>
    <xf numFmtId="165" fontId="0" fillId="9" borderId="0" xfId="1" applyNumberFormat="1" applyFont="1" applyFill="1" applyBorder="1" applyAlignment="1">
      <alignment horizontal="center" vertical="center" wrapText="1"/>
    </xf>
    <xf numFmtId="0" fontId="5" fillId="0" borderId="0" xfId="0" applyFont="1" applyFill="1" applyBorder="1" applyAlignment="1">
      <alignment horizontal="center" wrapText="1"/>
    </xf>
    <xf numFmtId="165" fontId="5" fillId="0" borderId="9" xfId="1" applyNumberFormat="1" applyFont="1" applyFill="1" applyBorder="1" applyAlignment="1">
      <alignment wrapText="1"/>
    </xf>
    <xf numFmtId="165" fontId="5" fillId="5" borderId="9" xfId="1" applyNumberFormat="1" applyFont="1" applyFill="1" applyBorder="1" applyAlignment="1">
      <alignment vertical="center"/>
    </xf>
    <xf numFmtId="165" fontId="5" fillId="5" borderId="16" xfId="1" applyNumberFormat="1" applyFont="1" applyFill="1" applyBorder="1" applyAlignment="1">
      <alignment vertical="center"/>
    </xf>
    <xf numFmtId="0" fontId="5" fillId="0" borderId="12" xfId="0" applyFont="1" applyBorder="1" applyAlignment="1">
      <alignment vertical="center" wrapText="1"/>
    </xf>
    <xf numFmtId="0" fontId="5" fillId="0" borderId="0" xfId="0" applyFont="1" applyBorder="1" applyAlignment="1">
      <alignment horizontal="left" vertical="center" wrapText="1"/>
    </xf>
    <xf numFmtId="0" fontId="5" fillId="0" borderId="0" xfId="0" applyFont="1" applyBorder="1" applyAlignment="1">
      <alignment vertical="center"/>
    </xf>
    <xf numFmtId="0" fontId="5" fillId="0" borderId="0" xfId="0" applyFont="1" applyBorder="1" applyAlignment="1">
      <alignment vertical="center" wrapText="1"/>
    </xf>
    <xf numFmtId="165" fontId="5" fillId="0" borderId="0" xfId="1" applyNumberFormat="1" applyFont="1" applyBorder="1" applyAlignment="1">
      <alignment vertical="center"/>
    </xf>
    <xf numFmtId="165" fontId="5" fillId="7" borderId="0" xfId="1" applyNumberFormat="1" applyFont="1" applyFill="1" applyBorder="1" applyAlignment="1">
      <alignment horizontal="center" vertical="center"/>
    </xf>
    <xf numFmtId="165" fontId="5" fillId="7" borderId="0" xfId="1" applyNumberFormat="1" applyFont="1" applyFill="1" applyBorder="1" applyAlignment="1">
      <alignment horizontal="left" vertical="center" wrapText="1"/>
    </xf>
    <xf numFmtId="165" fontId="5" fillId="0" borderId="0" xfId="1" applyNumberFormat="1" applyFont="1" applyFill="1" applyBorder="1" applyAlignment="1">
      <alignment horizontal="left" vertical="center"/>
    </xf>
    <xf numFmtId="43" fontId="5" fillId="0" borderId="0" xfId="1" applyFont="1" applyFill="1" applyBorder="1" applyAlignment="1">
      <alignment horizontal="left" wrapText="1" indent="1"/>
    </xf>
    <xf numFmtId="43" fontId="5" fillId="0" borderId="0" xfId="1" applyFont="1" applyFill="1" applyBorder="1" applyAlignment="1">
      <alignment wrapText="1"/>
    </xf>
    <xf numFmtId="0" fontId="5" fillId="0" borderId="0" xfId="0" applyFont="1" applyAlignment="1">
      <alignment vertical="center"/>
    </xf>
    <xf numFmtId="0" fontId="5" fillId="0" borderId="0" xfId="0" applyFont="1" applyFill="1" applyBorder="1" applyAlignment="1">
      <alignment wrapText="1"/>
    </xf>
    <xf numFmtId="0" fontId="5" fillId="0" borderId="23" xfId="0" applyFont="1" applyBorder="1" applyAlignment="1">
      <alignment vertical="center" wrapText="1"/>
    </xf>
    <xf numFmtId="0" fontId="5" fillId="0" borderId="7" xfId="0" applyFont="1" applyBorder="1" applyAlignment="1">
      <alignment horizontal="left" vertical="center" wrapText="1"/>
    </xf>
    <xf numFmtId="0" fontId="5" fillId="0" borderId="7" xfId="0" applyFont="1" applyBorder="1" applyAlignment="1">
      <alignment vertical="center"/>
    </xf>
    <xf numFmtId="0" fontId="5" fillId="0" borderId="7" xfId="0" applyFont="1" applyBorder="1" applyAlignment="1">
      <alignment vertical="center" wrapText="1"/>
    </xf>
    <xf numFmtId="165" fontId="5" fillId="0" borderId="7" xfId="1" applyNumberFormat="1" applyFont="1" applyBorder="1" applyAlignment="1">
      <alignment vertical="center"/>
    </xf>
    <xf numFmtId="165" fontId="5" fillId="8" borderId="13" xfId="1" applyNumberFormat="1" applyFont="1" applyFill="1" applyBorder="1" applyAlignment="1">
      <alignment vertical="center"/>
    </xf>
    <xf numFmtId="0" fontId="5" fillId="0" borderId="7" xfId="0" applyFont="1" applyFill="1" applyBorder="1" applyAlignment="1">
      <alignment wrapText="1"/>
    </xf>
    <xf numFmtId="43" fontId="5" fillId="0" borderId="7" xfId="1" applyFont="1" applyFill="1" applyBorder="1" applyAlignment="1">
      <alignment wrapText="1"/>
    </xf>
    <xf numFmtId="0" fontId="5" fillId="0" borderId="7" xfId="0" applyFont="1" applyFill="1" applyBorder="1" applyAlignment="1">
      <alignment horizontal="center" wrapText="1"/>
    </xf>
    <xf numFmtId="165" fontId="5" fillId="0" borderId="13" xfId="1" applyNumberFormat="1" applyFont="1" applyFill="1" applyBorder="1" applyAlignment="1">
      <alignment wrapText="1"/>
    </xf>
    <xf numFmtId="165" fontId="5" fillId="5" borderId="27" xfId="1" applyNumberFormat="1" applyFont="1" applyFill="1" applyBorder="1" applyAlignment="1">
      <alignment vertical="center"/>
    </xf>
    <xf numFmtId="165" fontId="5" fillId="0" borderId="0" xfId="1" applyNumberFormat="1" applyFont="1" applyBorder="1" applyAlignment="1">
      <alignment vertical="center" wrapText="1"/>
    </xf>
    <xf numFmtId="165" fontId="5" fillId="5" borderId="20" xfId="1" quotePrefix="1" applyNumberFormat="1" applyFont="1" applyFill="1" applyBorder="1" applyAlignment="1">
      <alignment horizontal="left" vertical="center" wrapText="1"/>
    </xf>
    <xf numFmtId="165" fontId="5" fillId="5" borderId="20" xfId="1" applyNumberFormat="1" applyFont="1" applyFill="1" applyBorder="1" applyAlignment="1">
      <alignment vertical="center"/>
    </xf>
    <xf numFmtId="165" fontId="5" fillId="5" borderId="0" xfId="1" applyNumberFormat="1" applyFont="1" applyFill="1" applyAlignment="1">
      <alignment vertical="center"/>
    </xf>
    <xf numFmtId="165" fontId="5" fillId="8" borderId="13" xfId="1" applyNumberFormat="1" applyFont="1" applyFill="1" applyBorder="1" applyAlignment="1">
      <alignment vertical="center" wrapText="1"/>
    </xf>
    <xf numFmtId="0" fontId="5" fillId="0" borderId="9" xfId="0" applyFont="1" applyFill="1" applyBorder="1" applyAlignment="1">
      <alignment horizontal="center" wrapText="1"/>
    </xf>
    <xf numFmtId="0" fontId="5" fillId="4" borderId="0" xfId="0" applyFont="1" applyFill="1" applyBorder="1" applyAlignment="1">
      <alignment horizontal="left" vertical="center" wrapText="1"/>
    </xf>
    <xf numFmtId="0" fontId="5" fillId="4" borderId="0" xfId="0" applyFont="1" applyFill="1" applyBorder="1" applyAlignment="1">
      <alignment horizontal="left" vertical="center"/>
    </xf>
    <xf numFmtId="165" fontId="5" fillId="4" borderId="0" xfId="1" applyNumberFormat="1" applyFont="1" applyFill="1" applyBorder="1" applyAlignment="1">
      <alignment horizontal="left" vertical="center"/>
    </xf>
    <xf numFmtId="165" fontId="5" fillId="4" borderId="0" xfId="1" applyNumberFormat="1" applyFont="1" applyFill="1" applyBorder="1" applyAlignment="1">
      <alignment horizontal="center" vertical="center"/>
    </xf>
    <xf numFmtId="165" fontId="5" fillId="4" borderId="0" xfId="1" applyNumberFormat="1" applyFont="1" applyFill="1" applyBorder="1" applyAlignment="1">
      <alignment horizontal="left" vertical="center" wrapText="1"/>
    </xf>
    <xf numFmtId="165" fontId="5" fillId="4" borderId="16" xfId="1" applyNumberFormat="1" applyFont="1" applyFill="1" applyBorder="1" applyAlignment="1">
      <alignment vertical="center"/>
    </xf>
    <xf numFmtId="0" fontId="5" fillId="4" borderId="0" xfId="0" applyFont="1" applyFill="1" applyAlignment="1">
      <alignment vertical="center"/>
    </xf>
    <xf numFmtId="165" fontId="5" fillId="4" borderId="9" xfId="1" applyNumberFormat="1" applyFont="1" applyFill="1" applyBorder="1" applyAlignment="1">
      <alignment horizontal="left" vertical="center" wrapText="1"/>
    </xf>
    <xf numFmtId="165" fontId="5" fillId="4" borderId="9" xfId="1" applyNumberFormat="1" applyFont="1" applyFill="1" applyBorder="1" applyAlignment="1">
      <alignment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165" fontId="5" fillId="0" borderId="0" xfId="1" applyNumberFormat="1" applyFont="1" applyFill="1" applyBorder="1" applyAlignment="1">
      <alignment horizontal="center" vertical="center"/>
    </xf>
    <xf numFmtId="43" fontId="5" fillId="0" borderId="0" xfId="1" applyFont="1" applyFill="1" applyBorder="1" applyAlignment="1">
      <alignment horizontal="left" vertical="center" wrapText="1"/>
    </xf>
    <xf numFmtId="0" fontId="5" fillId="0" borderId="0" xfId="0" applyFont="1" applyFill="1" applyBorder="1" applyAlignment="1">
      <alignment horizontal="center" vertical="center" wrapText="1"/>
    </xf>
    <xf numFmtId="165" fontId="5" fillId="0" borderId="9" xfId="1" applyNumberFormat="1" applyFont="1" applyFill="1" applyBorder="1" applyAlignment="1">
      <alignment horizontal="left" vertical="center" wrapText="1"/>
    </xf>
    <xf numFmtId="0" fontId="5" fillId="0" borderId="0" xfId="0" applyFont="1" applyFill="1" applyAlignment="1">
      <alignment vertical="center"/>
    </xf>
    <xf numFmtId="43" fontId="5" fillId="0" borderId="0" xfId="1" applyFont="1" applyFill="1" applyBorder="1" applyAlignment="1">
      <alignment vertical="center" wrapText="1"/>
    </xf>
    <xf numFmtId="165" fontId="5" fillId="0" borderId="0" xfId="1" applyNumberFormat="1" applyFont="1" applyFill="1" applyBorder="1" applyAlignment="1">
      <alignment horizontal="center" vertical="center" wrapText="1"/>
    </xf>
    <xf numFmtId="165" fontId="5" fillId="0" borderId="0" xfId="1" applyNumberFormat="1" applyFont="1" applyFill="1" applyBorder="1" applyAlignment="1">
      <alignment vertical="center" wrapText="1"/>
    </xf>
    <xf numFmtId="165" fontId="5" fillId="0" borderId="9" xfId="1" applyNumberFormat="1" applyFont="1" applyFill="1" applyBorder="1" applyAlignment="1">
      <alignment vertical="center" wrapText="1"/>
    </xf>
    <xf numFmtId="43" fontId="5" fillId="0" borderId="0" xfId="1" applyFont="1" applyBorder="1" applyAlignment="1">
      <alignment vertical="center"/>
    </xf>
    <xf numFmtId="165" fontId="5" fillId="0" borderId="0" xfId="0" applyNumberFormat="1"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165" fontId="5" fillId="0" borderId="0" xfId="1" applyNumberFormat="1" applyFont="1" applyFill="1" applyBorder="1" applyAlignment="1">
      <alignment vertical="center"/>
    </xf>
    <xf numFmtId="165" fontId="5" fillId="0" borderId="0" xfId="1" applyNumberFormat="1" applyFont="1" applyFill="1" applyBorder="1" applyAlignment="1">
      <alignment horizontal="left" vertical="center" wrapText="1" indent="2"/>
    </xf>
    <xf numFmtId="164" fontId="5" fillId="0" borderId="0" xfId="1" applyNumberFormat="1" applyFont="1" applyFill="1" applyBorder="1" applyAlignment="1">
      <alignment vertical="center" wrapText="1"/>
    </xf>
    <xf numFmtId="0" fontId="5" fillId="0" borderId="0" xfId="0" applyFont="1" applyFill="1" applyAlignment="1">
      <alignment vertical="center" wrapText="1"/>
    </xf>
    <xf numFmtId="0" fontId="5" fillId="0" borderId="12" xfId="0" applyFont="1" applyFill="1" applyBorder="1" applyAlignment="1">
      <alignment horizontal="left" vertical="center" wrapText="1" indent="2"/>
    </xf>
    <xf numFmtId="165" fontId="5" fillId="4" borderId="0" xfId="0" applyNumberFormat="1" applyFont="1" applyFill="1" applyBorder="1" applyAlignment="1">
      <alignment vertical="center"/>
    </xf>
    <xf numFmtId="165" fontId="5" fillId="4" borderId="0" xfId="1" applyNumberFormat="1" applyFont="1" applyFill="1" applyBorder="1" applyAlignment="1">
      <alignment vertical="center"/>
    </xf>
    <xf numFmtId="165" fontId="5" fillId="4" borderId="0" xfId="1" applyNumberFormat="1" applyFont="1" applyFill="1" applyBorder="1" applyAlignment="1">
      <alignment horizontal="center" vertical="center" wrapText="1"/>
    </xf>
    <xf numFmtId="165" fontId="5" fillId="4" borderId="9" xfId="1" applyNumberFormat="1" applyFont="1" applyFill="1" applyBorder="1" applyAlignment="1">
      <alignment vertical="center" wrapText="1"/>
    </xf>
    <xf numFmtId="165" fontId="5" fillId="4" borderId="0" xfId="0" applyNumberFormat="1" applyFont="1" applyFill="1" applyBorder="1" applyAlignment="1">
      <alignment horizontal="left" vertical="center"/>
    </xf>
    <xf numFmtId="165" fontId="5" fillId="0" borderId="0" xfId="0" applyNumberFormat="1" applyFont="1" applyBorder="1" applyAlignment="1">
      <alignment vertical="center"/>
    </xf>
    <xf numFmtId="0" fontId="5" fillId="0" borderId="0" xfId="0" applyFont="1" applyBorder="1" applyAlignment="1">
      <alignment horizontal="left" vertical="center"/>
    </xf>
    <xf numFmtId="165" fontId="5" fillId="0" borderId="0" xfId="1" applyNumberFormat="1" applyFont="1" applyFill="1" applyBorder="1" applyAlignment="1">
      <alignment horizontal="left" vertical="center" wrapText="1"/>
    </xf>
    <xf numFmtId="9" fontId="5" fillId="0" borderId="0" xfId="0" applyNumberFormat="1" applyFont="1" applyFill="1" applyBorder="1" applyAlignment="1">
      <alignment horizontal="center" vertical="center" wrapText="1"/>
    </xf>
    <xf numFmtId="165" fontId="5" fillId="0" borderId="0" xfId="1" applyNumberFormat="1" applyFont="1" applyBorder="1" applyAlignment="1">
      <alignment horizontal="left" vertical="center"/>
    </xf>
    <xf numFmtId="165" fontId="5" fillId="0" borderId="9" xfId="1" applyNumberFormat="1" applyFont="1" applyFill="1" applyBorder="1" applyAlignment="1">
      <alignment horizontal="center" vertical="center" wrapText="1"/>
    </xf>
    <xf numFmtId="0" fontId="5" fillId="0" borderId="12" xfId="0" applyFont="1" applyFill="1" applyBorder="1" applyAlignment="1">
      <alignment vertical="center" wrapText="1"/>
    </xf>
    <xf numFmtId="0" fontId="5" fillId="0" borderId="0" xfId="0" applyFont="1" applyFill="1" applyBorder="1" applyAlignment="1">
      <alignment horizontal="left" vertical="center" indent="2"/>
    </xf>
    <xf numFmtId="165" fontId="5" fillId="0" borderId="0" xfId="0" applyNumberFormat="1" applyFont="1" applyFill="1" applyBorder="1" applyAlignment="1">
      <alignment vertical="center" wrapText="1"/>
    </xf>
    <xf numFmtId="0" fontId="5" fillId="0" borderId="2" xfId="0" applyFont="1" applyFill="1" applyBorder="1" applyAlignment="1">
      <alignment vertical="center" wrapText="1"/>
    </xf>
    <xf numFmtId="165" fontId="5" fillId="0" borderId="2" xfId="1" applyNumberFormat="1" applyFont="1" applyFill="1" applyBorder="1" applyAlignment="1">
      <alignment horizontal="left" vertical="center"/>
    </xf>
    <xf numFmtId="0" fontId="5" fillId="0" borderId="2" xfId="0" applyFont="1" applyFill="1" applyBorder="1" applyAlignment="1">
      <alignment wrapText="1"/>
    </xf>
    <xf numFmtId="43" fontId="5" fillId="0" borderId="2" xfId="1" applyFont="1" applyFill="1" applyBorder="1" applyAlignment="1">
      <alignment wrapText="1"/>
    </xf>
    <xf numFmtId="0" fontId="5" fillId="0" borderId="2" xfId="0" applyFont="1" applyFill="1" applyBorder="1" applyAlignment="1">
      <alignment horizontal="center" wrapText="1"/>
    </xf>
    <xf numFmtId="165" fontId="5" fillId="0" borderId="2" xfId="1" applyNumberFormat="1" applyFont="1" applyFill="1" applyBorder="1" applyAlignment="1">
      <alignment wrapText="1"/>
    </xf>
    <xf numFmtId="165" fontId="5" fillId="0" borderId="2" xfId="1" applyNumberFormat="1" applyFont="1" applyFill="1" applyBorder="1" applyAlignment="1">
      <alignment vertical="center"/>
    </xf>
    <xf numFmtId="165" fontId="5" fillId="0" borderId="0" xfId="1" applyNumberFormat="1" applyFont="1" applyFill="1" applyBorder="1" applyAlignment="1">
      <alignment wrapText="1"/>
    </xf>
    <xf numFmtId="0" fontId="5" fillId="0" borderId="0" xfId="0" applyFont="1" applyBorder="1" applyAlignment="1">
      <alignment horizontal="center" wrapText="1"/>
    </xf>
    <xf numFmtId="0" fontId="5" fillId="0" borderId="0" xfId="0" applyFont="1" applyBorder="1" applyAlignment="1">
      <alignment horizontal="center"/>
    </xf>
    <xf numFmtId="165" fontId="5" fillId="0" borderId="0" xfId="1" applyNumberFormat="1" applyFont="1" applyBorder="1" applyAlignment="1">
      <alignment horizontal="center" wrapText="1"/>
    </xf>
    <xf numFmtId="165" fontId="5" fillId="7" borderId="0" xfId="1" applyNumberFormat="1" applyFont="1" applyFill="1" applyBorder="1" applyAlignment="1">
      <alignment horizontal="center"/>
    </xf>
    <xf numFmtId="165" fontId="5" fillId="7" borderId="0" xfId="1" applyNumberFormat="1" applyFont="1" applyFill="1" applyBorder="1" applyAlignment="1">
      <alignment horizontal="center" wrapText="1"/>
    </xf>
    <xf numFmtId="165" fontId="2" fillId="5" borderId="9" xfId="1" applyNumberFormat="1" applyFont="1" applyFill="1" applyBorder="1" applyAlignment="1">
      <alignment horizontal="center"/>
    </xf>
    <xf numFmtId="165" fontId="2" fillId="5" borderId="16" xfId="1" applyNumberFormat="1" applyFont="1" applyFill="1" applyBorder="1" applyAlignment="1">
      <alignment horizontal="center"/>
    </xf>
    <xf numFmtId="0" fontId="5" fillId="0" borderId="12" xfId="0" applyFont="1" applyBorder="1" applyAlignment="1">
      <alignment horizontal="center" wrapText="1"/>
    </xf>
    <xf numFmtId="0" fontId="5" fillId="0" borderId="0" xfId="0" applyFont="1" applyAlignment="1">
      <alignment horizontal="center"/>
    </xf>
    <xf numFmtId="0" fontId="5" fillId="4" borderId="12" xfId="0" applyFont="1" applyFill="1" applyBorder="1" applyAlignment="1">
      <alignment horizontal="center" wrapText="1"/>
    </xf>
    <xf numFmtId="0" fontId="5" fillId="4" borderId="0" xfId="0" applyFont="1" applyFill="1" applyBorder="1" applyAlignment="1">
      <alignment horizontal="center" wrapText="1"/>
    </xf>
    <xf numFmtId="0" fontId="5" fillId="4" borderId="0" xfId="0" applyFont="1" applyFill="1" applyBorder="1" applyAlignment="1">
      <alignment horizontal="center"/>
    </xf>
    <xf numFmtId="165" fontId="5" fillId="4" borderId="0" xfId="1" applyNumberFormat="1" applyFont="1" applyFill="1" applyBorder="1" applyAlignment="1">
      <alignment horizontal="center"/>
    </xf>
    <xf numFmtId="165" fontId="5" fillId="4" borderId="0" xfId="1" applyNumberFormat="1" applyFont="1" applyFill="1" applyBorder="1" applyAlignment="1">
      <alignment horizontal="center" wrapText="1"/>
    </xf>
    <xf numFmtId="43" fontId="5" fillId="4" borderId="0" xfId="1" applyFont="1" applyFill="1" applyBorder="1" applyAlignment="1">
      <alignment horizontal="center" wrapText="1"/>
    </xf>
    <xf numFmtId="0" fontId="5" fillId="4" borderId="9" xfId="0" applyFont="1" applyFill="1" applyBorder="1" applyAlignment="1">
      <alignment horizontal="center" wrapText="1"/>
    </xf>
    <xf numFmtId="165" fontId="5" fillId="4" borderId="9" xfId="1" applyNumberFormat="1" applyFont="1" applyFill="1" applyBorder="1" applyAlignment="1">
      <alignment horizontal="center"/>
    </xf>
    <xf numFmtId="165" fontId="5" fillId="4" borderId="16" xfId="1" applyNumberFormat="1" applyFont="1" applyFill="1" applyBorder="1" applyAlignment="1">
      <alignment horizontal="center"/>
    </xf>
    <xf numFmtId="0" fontId="5" fillId="4" borderId="0" xfId="0" applyFont="1" applyFill="1" applyAlignment="1">
      <alignment horizontal="center"/>
    </xf>
    <xf numFmtId="165" fontId="5" fillId="4" borderId="9" xfId="1" applyNumberFormat="1" applyFont="1" applyFill="1" applyBorder="1" applyAlignment="1">
      <alignment horizontal="center" wrapText="1"/>
    </xf>
    <xf numFmtId="165" fontId="5" fillId="0" borderId="7" xfId="1" applyNumberFormat="1" applyFont="1" applyFill="1" applyBorder="1" applyAlignment="1">
      <alignment horizontal="center" vertical="center"/>
    </xf>
    <xf numFmtId="165" fontId="5" fillId="0" borderId="7" xfId="1" applyNumberFormat="1" applyFont="1" applyFill="1" applyBorder="1" applyAlignment="1">
      <alignment horizontal="left" vertical="center" wrapText="1"/>
    </xf>
    <xf numFmtId="43" fontId="5" fillId="0" borderId="0" xfId="1" applyFont="1" applyFill="1" applyBorder="1" applyAlignment="1">
      <alignment horizontal="center" wrapText="1"/>
    </xf>
    <xf numFmtId="43" fontId="5" fillId="9" borderId="18" xfId="1" applyFont="1" applyFill="1" applyBorder="1" applyAlignment="1">
      <alignment horizontal="center" wrapText="1"/>
    </xf>
    <xf numFmtId="165" fontId="5" fillId="9" borderId="18" xfId="1" applyNumberFormat="1" applyFont="1" applyFill="1" applyBorder="1" applyAlignment="1">
      <alignment horizontal="center" vertical="center" wrapText="1"/>
    </xf>
    <xf numFmtId="0" fontId="11" fillId="0" borderId="0" xfId="2" applyFont="1" applyBorder="1" applyAlignment="1" applyProtection="1">
      <alignment vertical="center" wrapText="1"/>
    </xf>
    <xf numFmtId="0" fontId="5" fillId="0" borderId="12" xfId="0" applyFont="1" applyBorder="1" applyAlignment="1">
      <alignment horizontal="left" vertical="center" wrapText="1" indent="2"/>
    </xf>
    <xf numFmtId="165" fontId="5" fillId="0" borderId="2" xfId="1" applyNumberFormat="1" applyFont="1" applyFill="1" applyBorder="1" applyAlignment="1">
      <alignment horizontal="center" vertical="center" wrapText="1"/>
    </xf>
    <xf numFmtId="0" fontId="5" fillId="0" borderId="0" xfId="0" applyFont="1" applyAlignment="1">
      <alignment vertical="center" wrapText="1"/>
    </xf>
    <xf numFmtId="9" fontId="5" fillId="0" borderId="0" xfId="3" applyFont="1" applyBorder="1" applyAlignment="1">
      <alignment vertical="center"/>
    </xf>
    <xf numFmtId="0" fontId="5" fillId="0" borderId="12" xfId="0" applyFont="1" applyBorder="1" applyAlignment="1">
      <alignment horizontal="left" vertical="center" wrapText="1" indent="1"/>
    </xf>
    <xf numFmtId="0" fontId="5" fillId="7" borderId="0" xfId="0" applyFont="1" applyFill="1" applyBorder="1" applyAlignment="1">
      <alignment horizontal="left" vertical="center" wrapText="1"/>
    </xf>
    <xf numFmtId="9" fontId="5" fillId="9" borderId="18" xfId="0" applyNumberFormat="1" applyFont="1" applyFill="1" applyBorder="1" applyAlignment="1">
      <alignment horizontal="center" vertical="center" wrapText="1"/>
    </xf>
    <xf numFmtId="9" fontId="5" fillId="9" borderId="18" xfId="3" applyFont="1" applyFill="1" applyBorder="1" applyAlignment="1">
      <alignment horizontal="center" vertical="center" wrapText="1"/>
    </xf>
    <xf numFmtId="165" fontId="5" fillId="0" borderId="9" xfId="1" applyNumberFormat="1" applyFont="1" applyFill="1" applyBorder="1" applyAlignment="1">
      <alignment horizontal="left" vertical="center" wrapText="1" indent="1"/>
    </xf>
    <xf numFmtId="9" fontId="5" fillId="0" borderId="6" xfId="0" applyNumberFormat="1" applyFont="1" applyFill="1" applyBorder="1" applyAlignment="1">
      <alignment horizontal="center" vertical="center" wrapText="1"/>
    </xf>
    <xf numFmtId="0" fontId="5" fillId="0" borderId="12" xfId="0" applyFont="1" applyBorder="1" applyAlignment="1">
      <alignment horizontal="left" vertical="center" wrapText="1" indent="4"/>
    </xf>
    <xf numFmtId="9" fontId="5" fillId="9" borderId="17" xfId="3" applyFont="1" applyFill="1" applyBorder="1" applyAlignment="1">
      <alignment horizontal="center" vertical="center" wrapText="1"/>
    </xf>
    <xf numFmtId="165" fontId="5" fillId="0" borderId="19" xfId="1" applyNumberFormat="1" applyFont="1" applyFill="1" applyBorder="1" applyAlignment="1">
      <alignment vertical="center" wrapText="1"/>
    </xf>
    <xf numFmtId="165" fontId="5" fillId="0" borderId="0" xfId="0" applyNumberFormat="1" applyFont="1" applyFill="1" applyBorder="1" applyAlignment="1">
      <alignment horizontal="center" vertical="center" wrapText="1"/>
    </xf>
    <xf numFmtId="0" fontId="5" fillId="4" borderId="12" xfId="0" applyFont="1" applyFill="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Fill="1" applyBorder="1" applyAlignment="1">
      <alignment horizontal="left" vertical="center" wrapText="1" indent="2"/>
    </xf>
    <xf numFmtId="9" fontId="5" fillId="0" borderId="0" xfId="3" applyFont="1" applyAlignment="1">
      <alignment vertical="center"/>
    </xf>
    <xf numFmtId="165" fontId="5" fillId="0" borderId="0" xfId="1" applyNumberFormat="1" applyFont="1" applyAlignment="1">
      <alignment vertical="center"/>
    </xf>
    <xf numFmtId="0" fontId="5" fillId="0" borderId="31" xfId="0" applyFont="1" applyFill="1" applyBorder="1" applyAlignment="1">
      <alignment vertical="center" wrapText="1"/>
    </xf>
    <xf numFmtId="0" fontId="5" fillId="0" borderId="11" xfId="0" applyFont="1" applyFill="1" applyBorder="1" applyAlignment="1">
      <alignment horizontal="left" vertical="center" wrapText="1"/>
    </xf>
    <xf numFmtId="0" fontId="5" fillId="4" borderId="24" xfId="0" applyFont="1" applyFill="1" applyBorder="1" applyAlignment="1">
      <alignment horizontal="left" vertical="center" wrapText="1"/>
    </xf>
    <xf numFmtId="165" fontId="5" fillId="4" borderId="0" xfId="1" applyNumberFormat="1" applyFont="1" applyFill="1" applyBorder="1" applyAlignment="1">
      <alignment vertical="center" wrapText="1"/>
    </xf>
    <xf numFmtId="0" fontId="5" fillId="4" borderId="0" xfId="0" applyFont="1" applyFill="1" applyBorder="1" applyAlignment="1">
      <alignment vertical="center"/>
    </xf>
    <xf numFmtId="0" fontId="5" fillId="4" borderId="25" xfId="0" applyFont="1" applyFill="1" applyBorder="1" applyAlignment="1">
      <alignment horizontal="left" vertical="center" wrapText="1"/>
    </xf>
    <xf numFmtId="0" fontId="5" fillId="4" borderId="15" xfId="0" applyFont="1" applyFill="1" applyBorder="1" applyAlignment="1">
      <alignment horizontal="left" vertical="center" wrapText="1"/>
    </xf>
    <xf numFmtId="165" fontId="5" fillId="4" borderId="15" xfId="0" applyNumberFormat="1" applyFont="1" applyFill="1" applyBorder="1" applyAlignment="1">
      <alignment horizontal="left" vertical="center"/>
    </xf>
    <xf numFmtId="0" fontId="5" fillId="4" borderId="15" xfId="0" applyFont="1" applyFill="1" applyBorder="1" applyAlignment="1">
      <alignment horizontal="left" vertical="center"/>
    </xf>
    <xf numFmtId="165" fontId="5" fillId="4" borderId="15" xfId="1" applyNumberFormat="1" applyFont="1" applyFill="1" applyBorder="1" applyAlignment="1">
      <alignment horizontal="left" vertical="center"/>
    </xf>
    <xf numFmtId="165" fontId="5" fillId="4" borderId="15" xfId="1" applyNumberFormat="1" applyFont="1" applyFill="1" applyBorder="1" applyAlignment="1">
      <alignment horizontal="center" vertical="center"/>
    </xf>
    <xf numFmtId="165" fontId="5" fillId="4" borderId="15" xfId="1" applyNumberFormat="1" applyFont="1" applyFill="1" applyBorder="1" applyAlignment="1">
      <alignment horizontal="left" vertical="center" wrapText="1"/>
    </xf>
    <xf numFmtId="165" fontId="5" fillId="4" borderId="15" xfId="1" applyNumberFormat="1" applyFont="1" applyFill="1" applyBorder="1" applyAlignment="1">
      <alignment horizontal="center" vertical="center" wrapText="1"/>
    </xf>
    <xf numFmtId="165" fontId="5" fillId="4" borderId="20" xfId="1" applyNumberFormat="1" applyFont="1" applyFill="1" applyBorder="1" applyAlignment="1">
      <alignment horizontal="left" vertical="center" wrapText="1"/>
    </xf>
    <xf numFmtId="165" fontId="5" fillId="4" borderId="20" xfId="1" applyNumberFormat="1" applyFont="1" applyFill="1" applyBorder="1" applyAlignment="1">
      <alignment vertical="center"/>
    </xf>
    <xf numFmtId="165" fontId="5" fillId="4" borderId="21" xfId="1" applyNumberFormat="1" applyFont="1" applyFill="1" applyBorder="1" applyAlignment="1">
      <alignment vertical="center"/>
    </xf>
    <xf numFmtId="0" fontId="5" fillId="4" borderId="15" xfId="0" applyFont="1" applyFill="1" applyBorder="1" applyAlignment="1">
      <alignment vertical="center"/>
    </xf>
    <xf numFmtId="0" fontId="1" fillId="0" borderId="22" xfId="0" applyFont="1" applyBorder="1" applyAlignment="1">
      <alignment vertical="center"/>
    </xf>
    <xf numFmtId="0" fontId="12" fillId="0" borderId="2" xfId="0" applyFont="1" applyBorder="1" applyAlignment="1">
      <alignment horizontal="left" vertical="center" wrapText="1"/>
    </xf>
    <xf numFmtId="0" fontId="13" fillId="0" borderId="2" xfId="0" applyFont="1" applyBorder="1" applyAlignment="1">
      <alignment vertical="center"/>
    </xf>
    <xf numFmtId="165" fontId="13" fillId="0" borderId="2" xfId="1" applyNumberFormat="1" applyFont="1" applyBorder="1" applyAlignment="1">
      <alignment vertical="center" wrapText="1"/>
    </xf>
    <xf numFmtId="0" fontId="13" fillId="0" borderId="2" xfId="0" applyFont="1" applyFill="1" applyBorder="1" applyAlignment="1">
      <alignment vertical="center" wrapText="1"/>
    </xf>
    <xf numFmtId="165" fontId="12" fillId="0" borderId="2" xfId="1" applyNumberFormat="1" applyFont="1" applyFill="1" applyBorder="1" applyAlignment="1">
      <alignment horizontal="center" vertical="center" wrapText="1"/>
    </xf>
    <xf numFmtId="165" fontId="12" fillId="5" borderId="2" xfId="1" applyNumberFormat="1" applyFont="1" applyFill="1" applyBorder="1" applyAlignment="1">
      <alignment horizontal="left" vertical="center"/>
    </xf>
    <xf numFmtId="165" fontId="12" fillId="5" borderId="39" xfId="1" applyNumberFormat="1" applyFont="1" applyFill="1" applyBorder="1" applyAlignment="1">
      <alignment horizontal="left" vertical="center"/>
    </xf>
    <xf numFmtId="165" fontId="12" fillId="5" borderId="26" xfId="1" applyNumberFormat="1" applyFont="1" applyFill="1" applyBorder="1" applyAlignment="1">
      <alignment vertical="center"/>
    </xf>
    <xf numFmtId="0" fontId="13" fillId="0" borderId="0" xfId="0" applyFont="1" applyAlignment="1">
      <alignment vertical="center" wrapText="1"/>
    </xf>
    <xf numFmtId="0" fontId="13" fillId="0" borderId="12" xfId="0" applyFont="1" applyBorder="1" applyAlignment="1">
      <alignment vertical="center"/>
    </xf>
    <xf numFmtId="0" fontId="13" fillId="0" borderId="0" xfId="0" applyFont="1" applyBorder="1" applyAlignment="1">
      <alignment horizontal="left" vertical="center" wrapText="1"/>
    </xf>
    <xf numFmtId="0" fontId="13" fillId="0" borderId="0" xfId="0" applyFont="1" applyBorder="1" applyAlignment="1">
      <alignment vertical="center"/>
    </xf>
    <xf numFmtId="165" fontId="13" fillId="0" borderId="0" xfId="1" applyNumberFormat="1" applyFont="1" applyBorder="1" applyAlignment="1">
      <alignment vertical="center" wrapText="1"/>
    </xf>
    <xf numFmtId="165" fontId="13" fillId="0" borderId="0" xfId="1" applyNumberFormat="1" applyFont="1" applyFill="1" applyBorder="1" applyAlignment="1">
      <alignment horizontal="center" vertical="center" wrapText="1"/>
    </xf>
    <xf numFmtId="43" fontId="13" fillId="0" borderId="0" xfId="1" applyFont="1" applyFill="1" applyBorder="1" applyAlignment="1">
      <alignment horizontal="left" vertical="center" wrapText="1" indent="1"/>
    </xf>
    <xf numFmtId="43" fontId="13" fillId="0" borderId="0" xfId="1" applyFont="1" applyFill="1" applyBorder="1" applyAlignment="1">
      <alignment vertical="center" wrapText="1"/>
    </xf>
    <xf numFmtId="0" fontId="13" fillId="0" borderId="0" xfId="0" applyFont="1" applyFill="1" applyBorder="1" applyAlignment="1">
      <alignment horizontal="center" vertical="center" wrapText="1"/>
    </xf>
    <xf numFmtId="165" fontId="13" fillId="0" borderId="0" xfId="1" applyNumberFormat="1" applyFont="1" applyFill="1" applyBorder="1" applyAlignment="1">
      <alignment vertical="center" wrapText="1"/>
    </xf>
    <xf numFmtId="165" fontId="13" fillId="5" borderId="24" xfId="1" applyNumberFormat="1" applyFont="1" applyFill="1" applyBorder="1" applyAlignment="1">
      <alignment vertical="center"/>
    </xf>
    <xf numFmtId="165" fontId="13" fillId="5" borderId="16" xfId="1" applyNumberFormat="1" applyFont="1" applyFill="1" applyBorder="1" applyAlignment="1">
      <alignment vertical="center"/>
    </xf>
    <xf numFmtId="165" fontId="12" fillId="5" borderId="24" xfId="1" applyNumberFormat="1" applyFont="1" applyFill="1" applyBorder="1" applyAlignment="1">
      <alignment vertical="center"/>
    </xf>
    <xf numFmtId="0" fontId="14" fillId="0" borderId="0" xfId="2" applyFont="1" applyBorder="1" applyAlignment="1" applyProtection="1">
      <alignment vertical="center"/>
    </xf>
    <xf numFmtId="165" fontId="15" fillId="0" borderId="0" xfId="1" applyNumberFormat="1" applyFont="1" applyBorder="1" applyAlignment="1">
      <alignment vertical="center" wrapText="1"/>
    </xf>
    <xf numFmtId="165" fontId="15" fillId="0" borderId="0" xfId="1" applyNumberFormat="1" applyFont="1" applyFill="1" applyBorder="1" applyAlignment="1">
      <alignment horizontal="center" vertical="center" wrapText="1"/>
    </xf>
    <xf numFmtId="43" fontId="15" fillId="0" borderId="0" xfId="1" applyFont="1" applyFill="1" applyBorder="1" applyAlignment="1">
      <alignment horizontal="left" vertical="center" wrapText="1" indent="1"/>
    </xf>
    <xf numFmtId="43" fontId="15" fillId="0" borderId="0" xfId="1" applyFont="1" applyFill="1" applyBorder="1" applyAlignment="1">
      <alignment vertical="center" wrapText="1"/>
    </xf>
    <xf numFmtId="0" fontId="15" fillId="0" borderId="0" xfId="0" applyFont="1" applyFill="1" applyBorder="1" applyAlignment="1">
      <alignment horizontal="center" vertical="center" wrapText="1"/>
    </xf>
    <xf numFmtId="165" fontId="15" fillId="0" borderId="0" xfId="1" applyNumberFormat="1" applyFont="1" applyFill="1" applyBorder="1" applyAlignment="1">
      <alignment vertical="center" wrapText="1"/>
    </xf>
    <xf numFmtId="0" fontId="13" fillId="0" borderId="0" xfId="0" applyFont="1" applyFill="1" applyBorder="1" applyAlignment="1">
      <alignment vertical="center" wrapText="1"/>
    </xf>
    <xf numFmtId="0" fontId="13" fillId="0" borderId="23" xfId="0" applyFont="1" applyBorder="1" applyAlignment="1">
      <alignment vertical="center"/>
    </xf>
    <xf numFmtId="0" fontId="13" fillId="0" borderId="7" xfId="0" applyFont="1" applyBorder="1" applyAlignment="1">
      <alignment horizontal="left" vertical="center" wrapText="1"/>
    </xf>
    <xf numFmtId="0" fontId="13" fillId="0" borderId="7" xfId="0" applyFont="1" applyBorder="1" applyAlignment="1">
      <alignment vertical="center"/>
    </xf>
    <xf numFmtId="165" fontId="13" fillId="0" borderId="7" xfId="1" applyNumberFormat="1" applyFont="1" applyBorder="1" applyAlignment="1">
      <alignment vertical="center" wrapText="1"/>
    </xf>
    <xf numFmtId="165" fontId="13" fillId="0" borderId="7" xfId="1" applyNumberFormat="1" applyFont="1" applyFill="1" applyBorder="1" applyAlignment="1">
      <alignment horizontal="center" vertical="center" wrapText="1"/>
    </xf>
    <xf numFmtId="0" fontId="13" fillId="0" borderId="7" xfId="0" applyFont="1" applyFill="1" applyBorder="1" applyAlignment="1">
      <alignment vertical="center" wrapText="1"/>
    </xf>
    <xf numFmtId="43" fontId="13" fillId="0" borderId="7" xfId="1" applyFont="1" applyFill="1" applyBorder="1" applyAlignment="1">
      <alignment vertical="center" wrapText="1"/>
    </xf>
    <xf numFmtId="0" fontId="13" fillId="0" borderId="7" xfId="0" applyFont="1" applyFill="1" applyBorder="1" applyAlignment="1">
      <alignment horizontal="center" vertical="center" wrapText="1"/>
    </xf>
    <xf numFmtId="165" fontId="13" fillId="0" borderId="7" xfId="1" applyNumberFormat="1" applyFont="1" applyFill="1" applyBorder="1" applyAlignment="1">
      <alignment vertical="center" wrapText="1"/>
    </xf>
    <xf numFmtId="165" fontId="12" fillId="8" borderId="40" xfId="1" applyNumberFormat="1" applyFont="1" applyFill="1" applyBorder="1" applyAlignment="1">
      <alignment vertical="center"/>
    </xf>
    <xf numFmtId="165" fontId="13" fillId="5" borderId="27" xfId="1" applyNumberFormat="1" applyFont="1" applyFill="1" applyBorder="1" applyAlignment="1">
      <alignment vertical="center"/>
    </xf>
    <xf numFmtId="0" fontId="13" fillId="0" borderId="7" xfId="0" applyFont="1" applyBorder="1" applyAlignment="1">
      <alignment vertical="center" wrapText="1"/>
    </xf>
    <xf numFmtId="165" fontId="13" fillId="5" borderId="25" xfId="1" applyNumberFormat="1" applyFont="1" applyFill="1" applyBorder="1" applyAlignment="1">
      <alignment vertical="center"/>
    </xf>
    <xf numFmtId="43" fontId="13" fillId="9" borderId="18" xfId="1" applyFont="1" applyFill="1" applyBorder="1" applyAlignment="1">
      <alignment horizontal="center" vertical="center"/>
    </xf>
    <xf numFmtId="43" fontId="13" fillId="9" borderId="18" xfId="0" applyNumberFormat="1" applyFont="1" applyFill="1" applyBorder="1" applyAlignment="1">
      <alignment vertical="center"/>
    </xf>
    <xf numFmtId="165" fontId="12" fillId="5" borderId="16" xfId="1" applyNumberFormat="1" applyFont="1" applyFill="1" applyBorder="1" applyAlignment="1">
      <alignment vertical="center"/>
    </xf>
    <xf numFmtId="0" fontId="13" fillId="4" borderId="22" xfId="0" applyFont="1" applyFill="1" applyBorder="1" applyAlignment="1">
      <alignment horizontal="left" vertical="center"/>
    </xf>
    <xf numFmtId="0" fontId="13" fillId="4" borderId="2" xfId="0" applyFont="1" applyFill="1" applyBorder="1" applyAlignment="1">
      <alignment horizontal="left" vertical="center" wrapText="1"/>
    </xf>
    <xf numFmtId="0" fontId="13" fillId="4" borderId="2" xfId="0" applyFont="1" applyFill="1" applyBorder="1" applyAlignment="1">
      <alignment horizontal="left" vertical="center"/>
    </xf>
    <xf numFmtId="165" fontId="13" fillId="4" borderId="2" xfId="1" applyNumberFormat="1" applyFont="1" applyFill="1" applyBorder="1" applyAlignment="1">
      <alignment horizontal="left" vertical="center" wrapText="1"/>
    </xf>
    <xf numFmtId="165" fontId="13" fillId="4" borderId="2" xfId="1" applyNumberFormat="1" applyFont="1" applyFill="1" applyBorder="1" applyAlignment="1">
      <alignment horizontal="center" vertical="center" wrapText="1"/>
    </xf>
    <xf numFmtId="43" fontId="13" fillId="4" borderId="0" xfId="1" applyFont="1" applyFill="1" applyBorder="1" applyAlignment="1">
      <alignment horizontal="left" vertical="center" wrapText="1"/>
    </xf>
    <xf numFmtId="0" fontId="13" fillId="4" borderId="2" xfId="0" applyFont="1" applyFill="1" applyBorder="1" applyAlignment="1">
      <alignment horizontal="center" vertical="center" wrapText="1"/>
    </xf>
    <xf numFmtId="165" fontId="13" fillId="4" borderId="39" xfId="1" applyNumberFormat="1" applyFont="1" applyFill="1" applyBorder="1" applyAlignment="1">
      <alignment vertical="center"/>
    </xf>
    <xf numFmtId="165" fontId="13" fillId="4" borderId="26" xfId="1" applyNumberFormat="1" applyFont="1" applyFill="1" applyBorder="1" applyAlignment="1">
      <alignment vertical="center"/>
    </xf>
    <xf numFmtId="0" fontId="13" fillId="4" borderId="0" xfId="0" applyFont="1" applyFill="1" applyAlignment="1">
      <alignment vertical="center" wrapText="1"/>
    </xf>
    <xf numFmtId="0" fontId="13" fillId="4" borderId="12" xfId="0" applyFont="1" applyFill="1" applyBorder="1" applyAlignment="1">
      <alignment horizontal="left" vertical="center"/>
    </xf>
    <xf numFmtId="0" fontId="13" fillId="4" borderId="0" xfId="0" applyFont="1" applyFill="1" applyBorder="1" applyAlignment="1">
      <alignment horizontal="left" vertical="center" wrapText="1"/>
    </xf>
    <xf numFmtId="0" fontId="13" fillId="4" borderId="0" xfId="0" applyFont="1" applyFill="1" applyBorder="1" applyAlignment="1">
      <alignment horizontal="left" vertical="center"/>
    </xf>
    <xf numFmtId="165" fontId="13" fillId="4" borderId="0" xfId="1" applyNumberFormat="1" applyFont="1" applyFill="1" applyBorder="1" applyAlignment="1">
      <alignment horizontal="left" vertical="center" wrapText="1"/>
    </xf>
    <xf numFmtId="165" fontId="13" fillId="4" borderId="0" xfId="1" applyNumberFormat="1" applyFont="1" applyFill="1" applyBorder="1" applyAlignment="1">
      <alignment horizontal="center" vertical="center" wrapText="1"/>
    </xf>
    <xf numFmtId="0" fontId="13" fillId="4" borderId="0" xfId="0" applyFont="1" applyFill="1" applyBorder="1" applyAlignment="1">
      <alignment horizontal="center" vertical="center" wrapText="1"/>
    </xf>
    <xf numFmtId="165" fontId="13" fillId="4" borderId="24" xfId="1" applyNumberFormat="1" applyFont="1" applyFill="1" applyBorder="1" applyAlignment="1">
      <alignment vertical="center"/>
    </xf>
    <xf numFmtId="165" fontId="13" fillId="4" borderId="16" xfId="1" applyNumberFormat="1" applyFont="1" applyFill="1" applyBorder="1" applyAlignment="1">
      <alignment vertical="center"/>
    </xf>
    <xf numFmtId="0" fontId="13" fillId="4" borderId="12" xfId="0" applyFont="1" applyFill="1" applyBorder="1" applyAlignment="1">
      <alignment vertical="center"/>
    </xf>
    <xf numFmtId="165" fontId="13" fillId="4" borderId="7" xfId="1" applyNumberFormat="1" applyFont="1" applyFill="1" applyBorder="1" applyAlignment="1">
      <alignment horizontal="left" vertical="center" wrapText="1"/>
    </xf>
    <xf numFmtId="165" fontId="13" fillId="4" borderId="40" xfId="1" applyNumberFormat="1" applyFont="1" applyFill="1" applyBorder="1" applyAlignment="1">
      <alignment vertical="center"/>
    </xf>
    <xf numFmtId="0" fontId="12" fillId="0" borderId="41" xfId="0" applyFont="1" applyFill="1" applyBorder="1" applyAlignment="1">
      <alignment vertical="center" wrapText="1"/>
    </xf>
    <xf numFmtId="0" fontId="13" fillId="0" borderId="42" xfId="0" applyFont="1" applyFill="1" applyBorder="1" applyAlignment="1">
      <alignment horizontal="left" vertical="center" wrapText="1"/>
    </xf>
    <xf numFmtId="0" fontId="13" fillId="0" borderId="42" xfId="0" applyFont="1" applyFill="1" applyBorder="1" applyAlignment="1">
      <alignment horizontal="left" vertical="center"/>
    </xf>
    <xf numFmtId="165" fontId="13" fillId="0" borderId="42" xfId="1" applyNumberFormat="1" applyFont="1" applyFill="1" applyBorder="1" applyAlignment="1">
      <alignment horizontal="left" vertical="center"/>
    </xf>
    <xf numFmtId="165" fontId="13" fillId="0" borderId="42" xfId="1" applyNumberFormat="1" applyFont="1" applyFill="1" applyBorder="1" applyAlignment="1">
      <alignment horizontal="center" vertical="center"/>
    </xf>
    <xf numFmtId="165" fontId="13" fillId="7" borderId="42" xfId="1" applyNumberFormat="1" applyFont="1" applyFill="1" applyBorder="1" applyAlignment="1">
      <alignment horizontal="left" vertical="center" wrapText="1"/>
    </xf>
    <xf numFmtId="165" fontId="13" fillId="9" borderId="18" xfId="1" applyNumberFormat="1" applyFont="1" applyFill="1" applyBorder="1" applyAlignment="1">
      <alignment horizontal="center" vertical="center" wrapText="1"/>
    </xf>
    <xf numFmtId="43" fontId="13" fillId="0" borderId="42" xfId="1" applyFont="1" applyFill="1" applyBorder="1" applyAlignment="1">
      <alignment horizontal="left" vertical="center" wrapText="1"/>
    </xf>
    <xf numFmtId="0" fontId="13" fillId="0" borderId="42" xfId="0" applyFont="1" applyFill="1" applyBorder="1" applyAlignment="1">
      <alignment horizontal="center" vertical="center" wrapText="1"/>
    </xf>
    <xf numFmtId="165" fontId="13" fillId="0" borderId="42" xfId="1" applyNumberFormat="1" applyFont="1" applyFill="1" applyBorder="1" applyAlignment="1">
      <alignment horizontal="left" vertical="center" wrapText="1"/>
    </xf>
    <xf numFmtId="165" fontId="13" fillId="5" borderId="17" xfId="1" applyNumberFormat="1" applyFont="1" applyFill="1" applyBorder="1" applyAlignment="1">
      <alignment vertical="center"/>
    </xf>
    <xf numFmtId="165" fontId="13" fillId="5" borderId="43" xfId="1" applyNumberFormat="1" applyFont="1" applyFill="1" applyBorder="1" applyAlignment="1">
      <alignment vertical="center"/>
    </xf>
    <xf numFmtId="165" fontId="13" fillId="5" borderId="44" xfId="1" applyNumberFormat="1" applyFont="1" applyFill="1" applyBorder="1" applyAlignment="1">
      <alignment vertical="center"/>
    </xf>
    <xf numFmtId="0" fontId="13" fillId="0" borderId="0" xfId="0" applyFont="1" applyFill="1" applyAlignment="1">
      <alignment vertical="center" wrapText="1"/>
    </xf>
    <xf numFmtId="0" fontId="12" fillId="0" borderId="22" xfId="0" applyFont="1" applyBorder="1" applyAlignment="1">
      <alignment vertical="center" wrapText="1"/>
    </xf>
    <xf numFmtId="0" fontId="13" fillId="0" borderId="2" xfId="0" applyFont="1" applyBorder="1" applyAlignment="1">
      <alignment horizontal="left" vertical="center" wrapText="1"/>
    </xf>
    <xf numFmtId="0" fontId="13" fillId="0" borderId="2" xfId="0" applyFont="1" applyBorder="1" applyAlignment="1">
      <alignment vertical="center" wrapText="1"/>
    </xf>
    <xf numFmtId="165" fontId="13" fillId="0" borderId="2" xfId="1" applyNumberFormat="1" applyFont="1" applyBorder="1" applyAlignment="1">
      <alignment vertical="center"/>
    </xf>
    <xf numFmtId="165" fontId="13" fillId="0" borderId="2" xfId="1" applyNumberFormat="1" applyFont="1" applyFill="1" applyBorder="1" applyAlignment="1">
      <alignment horizontal="center" vertical="center"/>
    </xf>
    <xf numFmtId="165" fontId="13" fillId="0" borderId="2" xfId="1" applyNumberFormat="1" applyFont="1" applyFill="1" applyBorder="1" applyAlignment="1">
      <alignment horizontal="left" vertical="center"/>
    </xf>
    <xf numFmtId="165" fontId="13" fillId="0" borderId="0" xfId="1" applyNumberFormat="1" applyFont="1" applyFill="1" applyBorder="1" applyAlignment="1">
      <alignment horizontal="left" vertical="center"/>
    </xf>
    <xf numFmtId="43" fontId="13" fillId="0" borderId="2" xfId="1" applyFont="1" applyFill="1" applyBorder="1" applyAlignment="1">
      <alignment vertical="center" wrapText="1"/>
    </xf>
    <xf numFmtId="165" fontId="13" fillId="0" borderId="2" xfId="1" applyNumberFormat="1" applyFont="1" applyFill="1" applyBorder="1" applyAlignment="1">
      <alignment horizontal="center" vertical="center" wrapText="1"/>
    </xf>
    <xf numFmtId="165" fontId="13" fillId="0" borderId="2" xfId="1" applyNumberFormat="1" applyFont="1" applyFill="1" applyBorder="1" applyAlignment="1">
      <alignment vertical="center" wrapText="1"/>
    </xf>
    <xf numFmtId="165" fontId="13" fillId="5" borderId="39" xfId="1" applyNumberFormat="1" applyFont="1" applyFill="1" applyBorder="1" applyAlignment="1">
      <alignment vertical="center"/>
    </xf>
    <xf numFmtId="165" fontId="12" fillId="5" borderId="45" xfId="1" applyNumberFormat="1" applyFont="1" applyFill="1" applyBorder="1" applyAlignment="1">
      <alignment vertical="center"/>
    </xf>
    <xf numFmtId="0" fontId="13" fillId="0" borderId="12" xfId="0" applyFont="1" applyBorder="1" applyAlignment="1">
      <alignment horizontal="left" vertical="center" wrapText="1" indent="2"/>
    </xf>
    <xf numFmtId="165" fontId="13" fillId="0" borderId="0" xfId="0" applyNumberFormat="1" applyFont="1" applyBorder="1" applyAlignment="1">
      <alignment vertical="center"/>
    </xf>
    <xf numFmtId="0" fontId="13" fillId="0" borderId="0" xfId="0" applyFont="1" applyBorder="1" applyAlignment="1">
      <alignment vertical="center" wrapText="1"/>
    </xf>
    <xf numFmtId="165" fontId="13" fillId="0" borderId="0" xfId="1" applyNumberFormat="1" applyFont="1" applyBorder="1" applyAlignment="1">
      <alignment vertical="center"/>
    </xf>
    <xf numFmtId="165" fontId="13" fillId="0" borderId="0" xfId="1" applyNumberFormat="1" applyFont="1" applyFill="1" applyBorder="1" applyAlignment="1">
      <alignment horizontal="center" vertical="center"/>
    </xf>
    <xf numFmtId="165" fontId="13" fillId="7"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indent="2"/>
    </xf>
    <xf numFmtId="165" fontId="13" fillId="5" borderId="9" xfId="1" applyNumberFormat="1" applyFont="1" applyFill="1" applyBorder="1" applyAlignment="1">
      <alignment vertical="center"/>
    </xf>
    <xf numFmtId="165" fontId="13" fillId="0" borderId="0" xfId="1" applyNumberFormat="1" applyFont="1" applyFill="1" applyBorder="1" applyAlignment="1">
      <alignment horizontal="left" vertical="center" wrapText="1"/>
    </xf>
    <xf numFmtId="9" fontId="13" fillId="0" borderId="0" xfId="3" applyFont="1" applyBorder="1" applyAlignment="1">
      <alignment vertical="center"/>
    </xf>
    <xf numFmtId="165" fontId="13" fillId="7" borderId="0" xfId="1" applyNumberFormat="1" applyFont="1" applyFill="1" applyBorder="1" applyAlignment="1">
      <alignment horizontal="center" vertical="center"/>
    </xf>
    <xf numFmtId="0" fontId="13" fillId="0" borderId="23" xfId="0" applyFont="1" applyBorder="1" applyAlignment="1">
      <alignment horizontal="left" vertical="center" wrapText="1" indent="2"/>
    </xf>
    <xf numFmtId="165" fontId="13" fillId="0" borderId="7" xfId="1" applyNumberFormat="1" applyFont="1" applyBorder="1" applyAlignment="1">
      <alignment vertical="center"/>
    </xf>
    <xf numFmtId="165" fontId="13" fillId="0" borderId="7" xfId="1" applyNumberFormat="1" applyFont="1" applyFill="1" applyBorder="1" applyAlignment="1">
      <alignment horizontal="center" vertical="center"/>
    </xf>
    <xf numFmtId="165" fontId="13" fillId="7" borderId="7" xfId="1" applyNumberFormat="1" applyFont="1" applyFill="1" applyBorder="1" applyAlignment="1">
      <alignment horizontal="left" vertical="center" wrapText="1"/>
    </xf>
    <xf numFmtId="165" fontId="13" fillId="5" borderId="13" xfId="1" applyNumberFormat="1" applyFont="1" applyFill="1" applyBorder="1" applyAlignment="1">
      <alignment vertical="center"/>
    </xf>
    <xf numFmtId="165" fontId="13" fillId="5" borderId="14" xfId="1" applyNumberFormat="1" applyFont="1" applyFill="1" applyBorder="1" applyAlignment="1">
      <alignment vertical="center"/>
    </xf>
    <xf numFmtId="165" fontId="13" fillId="5" borderId="26" xfId="1" applyNumberFormat="1" applyFont="1" applyFill="1" applyBorder="1" applyAlignment="1">
      <alignment vertical="center"/>
    </xf>
    <xf numFmtId="0" fontId="13" fillId="0" borderId="12" xfId="0" applyFont="1" applyBorder="1" applyAlignment="1">
      <alignment horizontal="left" vertical="center" wrapText="1" indent="1"/>
    </xf>
    <xf numFmtId="0" fontId="13" fillId="7" borderId="0" xfId="0" applyFont="1" applyFill="1" applyBorder="1" applyAlignment="1">
      <alignment horizontal="left" vertical="center" wrapText="1"/>
    </xf>
    <xf numFmtId="9" fontId="13" fillId="9" borderId="18" xfId="0" applyNumberFormat="1" applyFont="1" applyFill="1" applyBorder="1" applyAlignment="1">
      <alignment horizontal="center" vertical="center" wrapText="1"/>
    </xf>
    <xf numFmtId="9" fontId="13" fillId="9" borderId="18" xfId="3" applyFont="1" applyFill="1" applyBorder="1" applyAlignment="1">
      <alignment horizontal="center" vertical="center" wrapText="1"/>
    </xf>
    <xf numFmtId="165" fontId="12" fillId="5" borderId="9" xfId="1" applyNumberFormat="1" applyFont="1" applyFill="1" applyBorder="1" applyAlignment="1">
      <alignment vertical="center"/>
    </xf>
    <xf numFmtId="165" fontId="13" fillId="0" borderId="0" xfId="1" applyNumberFormat="1" applyFont="1" applyFill="1" applyBorder="1" applyAlignment="1">
      <alignment horizontal="left" vertical="center" wrapText="1" indent="1"/>
    </xf>
    <xf numFmtId="9" fontId="13" fillId="0" borderId="6" xfId="0" applyNumberFormat="1" applyFont="1" applyFill="1" applyBorder="1" applyAlignment="1">
      <alignment horizontal="center" vertical="center" wrapText="1"/>
    </xf>
    <xf numFmtId="0" fontId="13" fillId="0" borderId="12" xfId="0" applyFont="1" applyBorder="1" applyAlignment="1">
      <alignment horizontal="left" vertical="center" wrapText="1" indent="4"/>
    </xf>
    <xf numFmtId="165" fontId="13" fillId="0" borderId="6" xfId="1" applyNumberFormat="1" applyFont="1" applyFill="1" applyBorder="1" applyAlignment="1">
      <alignment vertical="center" wrapText="1"/>
    </xf>
    <xf numFmtId="9" fontId="13" fillId="0" borderId="0" xfId="0" applyNumberFormat="1" applyFont="1" applyFill="1" applyBorder="1" applyAlignment="1">
      <alignment horizontal="center" vertical="center" wrapText="1"/>
    </xf>
    <xf numFmtId="9" fontId="13" fillId="0" borderId="7" xfId="3" applyFont="1" applyBorder="1" applyAlignment="1">
      <alignment vertical="center"/>
    </xf>
    <xf numFmtId="165" fontId="13" fillId="0" borderId="7" xfId="1" applyNumberFormat="1" applyFont="1" applyFill="1" applyBorder="1" applyAlignment="1">
      <alignment horizontal="left" vertical="center"/>
    </xf>
    <xf numFmtId="165" fontId="13" fillId="5" borderId="40" xfId="1" applyNumberFormat="1" applyFont="1" applyFill="1" applyBorder="1" applyAlignment="1">
      <alignment vertical="center"/>
    </xf>
    <xf numFmtId="0" fontId="13" fillId="0" borderId="12" xfId="0" applyFont="1" applyFill="1" applyBorder="1" applyAlignment="1">
      <alignment horizontal="left" vertical="center" wrapText="1" indent="2"/>
    </xf>
    <xf numFmtId="0" fontId="13" fillId="0" borderId="23" xfId="0" applyFont="1" applyFill="1" applyBorder="1" applyAlignment="1">
      <alignment horizontal="left" vertical="center" wrapText="1" indent="2"/>
    </xf>
    <xf numFmtId="0" fontId="13" fillId="0" borderId="0" xfId="0" applyFont="1" applyAlignment="1">
      <alignment vertical="center"/>
    </xf>
    <xf numFmtId="43" fontId="13" fillId="0" borderId="2" xfId="1" applyFont="1" applyBorder="1" applyAlignment="1">
      <alignment vertical="center"/>
    </xf>
    <xf numFmtId="165" fontId="13" fillId="7" borderId="2" xfId="1" applyNumberFormat="1" applyFont="1" applyFill="1" applyBorder="1" applyAlignment="1">
      <alignment horizontal="center" vertical="center"/>
    </xf>
    <xf numFmtId="165" fontId="13" fillId="0" borderId="0" xfId="0" applyNumberFormat="1" applyFont="1" applyFill="1" applyBorder="1" applyAlignment="1">
      <alignment horizontal="center" vertical="center" wrapText="1"/>
    </xf>
    <xf numFmtId="165" fontId="13" fillId="0" borderId="7" xfId="1" applyNumberFormat="1" applyFont="1" applyFill="1" applyBorder="1" applyAlignment="1">
      <alignment vertical="center"/>
    </xf>
    <xf numFmtId="165" fontId="13" fillId="7" borderId="2" xfId="1" applyNumberFormat="1" applyFont="1" applyFill="1" applyBorder="1" applyAlignment="1">
      <alignment horizontal="left" vertical="center" wrapText="1"/>
    </xf>
    <xf numFmtId="0" fontId="12" fillId="0" borderId="12" xfId="0" applyFont="1" applyBorder="1" applyAlignment="1">
      <alignment vertical="center" wrapText="1"/>
    </xf>
    <xf numFmtId="0" fontId="13" fillId="4" borderId="22" xfId="0" applyFont="1" applyFill="1" applyBorder="1" applyAlignment="1">
      <alignment horizontal="left" vertical="center" wrapText="1"/>
    </xf>
    <xf numFmtId="165" fontId="13" fillId="4" borderId="2" xfId="0" applyNumberFormat="1" applyFont="1" applyFill="1" applyBorder="1" applyAlignment="1">
      <alignment horizontal="left" vertical="center"/>
    </xf>
    <xf numFmtId="165" fontId="13" fillId="4" borderId="2" xfId="1" applyNumberFormat="1" applyFont="1" applyFill="1" applyBorder="1" applyAlignment="1">
      <alignment horizontal="left" vertical="center"/>
    </xf>
    <xf numFmtId="165" fontId="13" fillId="4" borderId="2" xfId="1" applyNumberFormat="1" applyFont="1" applyFill="1" applyBorder="1" applyAlignment="1">
      <alignment horizontal="center" vertical="center"/>
    </xf>
    <xf numFmtId="165" fontId="13" fillId="4" borderId="14" xfId="1" applyNumberFormat="1" applyFont="1" applyFill="1" applyBorder="1" applyAlignment="1">
      <alignment vertical="center"/>
    </xf>
    <xf numFmtId="0" fontId="13" fillId="4" borderId="12" xfId="0" applyFont="1" applyFill="1" applyBorder="1" applyAlignment="1">
      <alignment horizontal="left" vertical="center" wrapText="1"/>
    </xf>
    <xf numFmtId="165" fontId="13" fillId="4" borderId="0" xfId="0" applyNumberFormat="1" applyFont="1" applyFill="1" applyBorder="1" applyAlignment="1">
      <alignment horizontal="left" vertical="center"/>
    </xf>
    <xf numFmtId="165" fontId="13" fillId="4" borderId="0" xfId="1" applyNumberFormat="1" applyFont="1" applyFill="1" applyBorder="1" applyAlignment="1">
      <alignment horizontal="left" vertical="center"/>
    </xf>
    <xf numFmtId="165" fontId="13" fillId="4" borderId="0" xfId="1" applyNumberFormat="1" applyFont="1" applyFill="1" applyBorder="1" applyAlignment="1">
      <alignment horizontal="center" vertical="center"/>
    </xf>
    <xf numFmtId="165" fontId="13" fillId="4" borderId="9" xfId="1" applyNumberFormat="1" applyFont="1" applyFill="1" applyBorder="1" applyAlignment="1">
      <alignment vertical="center"/>
    </xf>
    <xf numFmtId="0" fontId="13" fillId="4" borderId="23" xfId="0" applyFont="1" applyFill="1" applyBorder="1" applyAlignment="1">
      <alignment horizontal="left" vertical="center" wrapText="1"/>
    </xf>
    <xf numFmtId="0" fontId="13" fillId="4" borderId="7" xfId="0" applyFont="1" applyFill="1" applyBorder="1" applyAlignment="1">
      <alignment horizontal="left" vertical="center" wrapText="1"/>
    </xf>
    <xf numFmtId="165" fontId="13" fillId="4" borderId="7" xfId="0" applyNumberFormat="1" applyFont="1" applyFill="1" applyBorder="1" applyAlignment="1">
      <alignment horizontal="left" vertical="center"/>
    </xf>
    <xf numFmtId="0" fontId="13" fillId="4" borderId="7" xfId="0" applyFont="1" applyFill="1" applyBorder="1" applyAlignment="1">
      <alignment horizontal="left" vertical="center"/>
    </xf>
    <xf numFmtId="165" fontId="13" fillId="4" borderId="7" xfId="1" applyNumberFormat="1" applyFont="1" applyFill="1" applyBorder="1" applyAlignment="1">
      <alignment horizontal="left" vertical="center"/>
    </xf>
    <xf numFmtId="165" fontId="13" fillId="4" borderId="7" xfId="1" applyNumberFormat="1" applyFont="1" applyFill="1" applyBorder="1" applyAlignment="1">
      <alignment horizontal="center" vertical="center"/>
    </xf>
    <xf numFmtId="165" fontId="13" fillId="4" borderId="7" xfId="1" applyNumberFormat="1" applyFont="1" applyFill="1" applyBorder="1" applyAlignment="1">
      <alignment horizontal="center" vertical="center" wrapText="1"/>
    </xf>
    <xf numFmtId="165" fontId="12" fillId="4" borderId="13" xfId="1" applyNumberFormat="1" applyFont="1" applyFill="1" applyBorder="1" applyAlignment="1">
      <alignment vertical="center"/>
    </xf>
    <xf numFmtId="165" fontId="12" fillId="4" borderId="27" xfId="1" applyNumberFormat="1" applyFont="1" applyFill="1" applyBorder="1" applyAlignment="1">
      <alignment vertical="center"/>
    </xf>
    <xf numFmtId="0" fontId="12" fillId="0" borderId="12" xfId="0" applyFont="1" applyFill="1" applyBorder="1" applyAlignment="1">
      <alignment vertical="center" wrapText="1"/>
    </xf>
    <xf numFmtId="0" fontId="13" fillId="0" borderId="0" xfId="0" applyFont="1" applyFill="1" applyBorder="1" applyAlignment="1">
      <alignment horizontal="left" vertical="center" wrapText="1"/>
    </xf>
    <xf numFmtId="165" fontId="13" fillId="0" borderId="0" xfId="0" applyNumberFormat="1" applyFont="1" applyFill="1" applyBorder="1" applyAlignment="1">
      <alignment vertical="center"/>
    </xf>
    <xf numFmtId="0" fontId="13" fillId="0" borderId="0" xfId="0" applyFont="1" applyFill="1" applyBorder="1" applyAlignment="1">
      <alignment vertical="center"/>
    </xf>
    <xf numFmtId="165" fontId="13" fillId="0" borderId="0" xfId="1" applyNumberFormat="1" applyFont="1" applyFill="1" applyBorder="1" applyAlignment="1">
      <alignment vertical="center"/>
    </xf>
    <xf numFmtId="164" fontId="13" fillId="0" borderId="0" xfId="1" applyNumberFormat="1" applyFont="1" applyFill="1" applyBorder="1" applyAlignment="1">
      <alignment vertical="center" wrapText="1"/>
    </xf>
    <xf numFmtId="43" fontId="13" fillId="0" borderId="0" xfId="1" applyFont="1" applyBorder="1" applyAlignment="1">
      <alignment vertical="center" wrapText="1"/>
    </xf>
    <xf numFmtId="165" fontId="13" fillId="4" borderId="2" xfId="0" applyNumberFormat="1" applyFont="1" applyFill="1" applyBorder="1" applyAlignment="1">
      <alignment vertical="center"/>
    </xf>
    <xf numFmtId="165" fontId="13" fillId="4" borderId="2" xfId="1" applyNumberFormat="1" applyFont="1" applyFill="1" applyBorder="1" applyAlignment="1">
      <alignment vertical="center"/>
    </xf>
    <xf numFmtId="165" fontId="13" fillId="4" borderId="2" xfId="1" applyNumberFormat="1" applyFont="1" applyFill="1" applyBorder="1" applyAlignment="1">
      <alignment vertical="center" wrapText="1"/>
    </xf>
    <xf numFmtId="0" fontId="12" fillId="0" borderId="12" xfId="0" applyFont="1" applyBorder="1" applyAlignment="1">
      <alignment horizontal="left" vertical="center" wrapText="1"/>
    </xf>
    <xf numFmtId="0" fontId="13" fillId="0" borderId="0" xfId="0" applyFont="1" applyBorder="1" applyAlignment="1">
      <alignment horizontal="left" vertical="center"/>
    </xf>
    <xf numFmtId="0" fontId="13" fillId="0" borderId="12" xfId="0" applyFont="1" applyBorder="1" applyAlignment="1">
      <alignment horizontal="left" vertical="center" wrapText="1"/>
    </xf>
    <xf numFmtId="0" fontId="12" fillId="0" borderId="22" xfId="0" applyFont="1" applyBorder="1" applyAlignment="1">
      <alignment horizontal="left" vertical="center" wrapText="1" indent="1"/>
    </xf>
    <xf numFmtId="9" fontId="13" fillId="0" borderId="2" xfId="0" applyNumberFormat="1" applyFont="1" applyFill="1" applyBorder="1" applyAlignment="1">
      <alignment horizontal="center" vertical="center" wrapText="1"/>
    </xf>
    <xf numFmtId="165" fontId="13" fillId="0" borderId="2" xfId="1" applyNumberFormat="1" applyFont="1" applyFill="1" applyBorder="1" applyAlignment="1">
      <alignment horizontal="left" vertical="center" wrapText="1"/>
    </xf>
    <xf numFmtId="0" fontId="13" fillId="0" borderId="41" xfId="0" applyFont="1" applyBorder="1" applyAlignment="1">
      <alignment horizontal="left" vertical="center" wrapText="1"/>
    </xf>
    <xf numFmtId="0" fontId="13" fillId="0" borderId="42" xfId="0" applyFont="1" applyBorder="1" applyAlignment="1">
      <alignment horizontal="left" vertical="center" wrapText="1"/>
    </xf>
    <xf numFmtId="165" fontId="13" fillId="0" borderId="42" xfId="1" applyNumberFormat="1" applyFont="1" applyBorder="1" applyAlignment="1">
      <alignment vertical="center"/>
    </xf>
    <xf numFmtId="0" fontId="13" fillId="0" borderId="42" xfId="0" applyFont="1" applyBorder="1" applyAlignment="1">
      <alignment vertical="center"/>
    </xf>
    <xf numFmtId="0" fontId="13" fillId="0" borderId="46" xfId="0" applyFont="1" applyFill="1" applyBorder="1" applyAlignment="1">
      <alignment vertical="center" wrapText="1"/>
    </xf>
    <xf numFmtId="43" fontId="13" fillId="0" borderId="42" xfId="1" applyFont="1" applyFill="1" applyBorder="1" applyAlignment="1">
      <alignment vertical="center" wrapText="1"/>
    </xf>
    <xf numFmtId="165" fontId="13" fillId="0" borderId="42" xfId="1" applyNumberFormat="1" applyFont="1" applyFill="1" applyBorder="1" applyAlignment="1">
      <alignment horizontal="center" vertical="center" wrapText="1"/>
    </xf>
    <xf numFmtId="0" fontId="13" fillId="0" borderId="42" xfId="0" applyFont="1" applyBorder="1" applyAlignment="1">
      <alignment vertical="center" wrapText="1"/>
    </xf>
    <xf numFmtId="165" fontId="13" fillId="0" borderId="42" xfId="1" applyNumberFormat="1" applyFont="1" applyFill="1" applyBorder="1" applyAlignment="1">
      <alignment vertical="center" wrapText="1"/>
    </xf>
    <xf numFmtId="165" fontId="13" fillId="0" borderId="7" xfId="1" applyNumberFormat="1" applyFont="1" applyFill="1" applyBorder="1" applyAlignment="1">
      <alignment horizontal="left" vertical="center" wrapText="1"/>
    </xf>
    <xf numFmtId="0" fontId="13" fillId="0" borderId="42" xfId="0" applyFont="1" applyFill="1" applyBorder="1" applyAlignment="1">
      <alignment vertical="center" wrapText="1"/>
    </xf>
    <xf numFmtId="0" fontId="13" fillId="4" borderId="24" xfId="0" applyFont="1" applyFill="1" applyBorder="1" applyAlignment="1">
      <alignment horizontal="left" vertical="center" wrapText="1"/>
    </xf>
    <xf numFmtId="165" fontId="13" fillId="4" borderId="0" xfId="1" applyNumberFormat="1" applyFont="1" applyFill="1" applyBorder="1" applyAlignment="1">
      <alignment vertical="center" wrapText="1"/>
    </xf>
    <xf numFmtId="0" fontId="13" fillId="4" borderId="25" xfId="0" applyFont="1" applyFill="1" applyBorder="1" applyAlignment="1">
      <alignment horizontal="left" vertical="center" wrapText="1"/>
    </xf>
    <xf numFmtId="0" fontId="13" fillId="4" borderId="15" xfId="0" applyFont="1" applyFill="1" applyBorder="1" applyAlignment="1">
      <alignment horizontal="left" vertical="center" wrapText="1"/>
    </xf>
    <xf numFmtId="165" fontId="13" fillId="4" borderId="15" xfId="0" applyNumberFormat="1" applyFont="1" applyFill="1" applyBorder="1" applyAlignment="1">
      <alignment horizontal="left" vertical="center"/>
    </xf>
    <xf numFmtId="0" fontId="13" fillId="4" borderId="15" xfId="0" applyFont="1" applyFill="1" applyBorder="1" applyAlignment="1">
      <alignment horizontal="left" vertical="center"/>
    </xf>
    <xf numFmtId="165" fontId="13" fillId="4" borderId="15" xfId="1" applyNumberFormat="1" applyFont="1" applyFill="1" applyBorder="1" applyAlignment="1">
      <alignment horizontal="left" vertical="center"/>
    </xf>
    <xf numFmtId="165" fontId="13" fillId="4" borderId="15" xfId="1" applyNumberFormat="1" applyFont="1" applyFill="1" applyBorder="1" applyAlignment="1">
      <alignment horizontal="center" vertical="center"/>
    </xf>
    <xf numFmtId="165" fontId="13" fillId="4" borderId="15" xfId="1" applyNumberFormat="1" applyFont="1" applyFill="1" applyBorder="1" applyAlignment="1">
      <alignment horizontal="left" vertical="center" wrapText="1"/>
    </xf>
    <xf numFmtId="165" fontId="13" fillId="4" borderId="15" xfId="1" applyNumberFormat="1" applyFont="1" applyFill="1" applyBorder="1" applyAlignment="1">
      <alignment horizontal="center" vertical="center" wrapText="1"/>
    </xf>
    <xf numFmtId="165" fontId="13" fillId="4" borderId="25" xfId="1" applyNumberFormat="1" applyFont="1" applyFill="1" applyBorder="1" applyAlignment="1">
      <alignment vertical="center"/>
    </xf>
    <xf numFmtId="165" fontId="13" fillId="4" borderId="21" xfId="1" applyNumberFormat="1" applyFont="1" applyFill="1" applyBorder="1" applyAlignment="1">
      <alignment vertical="center"/>
    </xf>
    <xf numFmtId="0" fontId="13" fillId="4" borderId="15" xfId="0" applyFont="1" applyFill="1" applyBorder="1" applyAlignment="1">
      <alignment vertical="center" wrapText="1"/>
    </xf>
    <xf numFmtId="165" fontId="12" fillId="4" borderId="9" xfId="1" applyNumberFormat="1" applyFont="1" applyFill="1" applyBorder="1" applyAlignment="1">
      <alignment vertical="center"/>
    </xf>
    <xf numFmtId="0" fontId="13" fillId="0" borderId="12" xfId="0" applyFont="1" applyBorder="1" applyAlignment="1">
      <alignment vertical="center" wrapText="1"/>
    </xf>
    <xf numFmtId="0" fontId="12" fillId="0" borderId="0" xfId="0" applyFont="1" applyBorder="1" applyAlignment="1">
      <alignment vertical="center"/>
    </xf>
    <xf numFmtId="165" fontId="13" fillId="0" borderId="0" xfId="1" applyNumberFormat="1" applyFont="1" applyBorder="1" applyAlignment="1">
      <alignment horizontal="left" vertical="center"/>
    </xf>
    <xf numFmtId="0" fontId="13" fillId="0" borderId="12" xfId="0" applyFont="1" applyFill="1" applyBorder="1" applyAlignment="1">
      <alignment vertical="center" wrapText="1"/>
    </xf>
    <xf numFmtId="0" fontId="13" fillId="0" borderId="0" xfId="0" applyFont="1" applyFill="1" applyBorder="1" applyAlignment="1">
      <alignment horizontal="left" vertical="center" indent="2"/>
    </xf>
    <xf numFmtId="0" fontId="13" fillId="0" borderId="0" xfId="0" applyFont="1" applyFill="1" applyBorder="1" applyAlignment="1">
      <alignment horizontal="left" vertical="center"/>
    </xf>
    <xf numFmtId="165" fontId="13" fillId="0" borderId="0" xfId="0" applyNumberFormat="1" applyFont="1" applyFill="1" applyBorder="1" applyAlignment="1">
      <alignment vertical="center" wrapText="1"/>
    </xf>
    <xf numFmtId="0" fontId="13" fillId="0" borderId="23" xfId="0" applyFont="1" applyBorder="1" applyAlignment="1">
      <alignment vertical="center" wrapText="1"/>
    </xf>
    <xf numFmtId="0" fontId="13" fillId="0" borderId="7" xfId="0" applyFont="1" applyFill="1" applyBorder="1" applyAlignment="1">
      <alignment horizontal="left" vertical="center" indent="2"/>
    </xf>
    <xf numFmtId="0" fontId="13" fillId="0" borderId="7" xfId="0" applyFont="1" applyBorder="1" applyAlignment="1">
      <alignment horizontal="left" vertical="center"/>
    </xf>
    <xf numFmtId="165" fontId="13" fillId="0" borderId="7" xfId="1" applyNumberFormat="1" applyFont="1" applyBorder="1" applyAlignment="1">
      <alignment horizontal="left" vertical="center"/>
    </xf>
    <xf numFmtId="165" fontId="13" fillId="0" borderId="0" xfId="1" applyNumberFormat="1" applyFont="1" applyFill="1" applyAlignment="1">
      <alignment horizontal="left" vertical="center"/>
    </xf>
    <xf numFmtId="0" fontId="13" fillId="0" borderId="9" xfId="0" applyFont="1" applyBorder="1" applyAlignment="1">
      <alignment vertical="center"/>
    </xf>
    <xf numFmtId="165" fontId="13" fillId="0" borderId="0" xfId="1" applyNumberFormat="1" applyFont="1" applyAlignment="1">
      <alignment vertical="center" wrapText="1"/>
    </xf>
    <xf numFmtId="165" fontId="13" fillId="0" borderId="9" xfId="1" applyNumberFormat="1" applyFont="1" applyBorder="1" applyAlignment="1">
      <alignment vertical="center" wrapText="1"/>
    </xf>
    <xf numFmtId="165" fontId="13" fillId="0" borderId="0" xfId="1" applyNumberFormat="1" applyFont="1" applyFill="1" applyAlignment="1">
      <alignment horizontal="center" vertical="center" wrapText="1"/>
    </xf>
    <xf numFmtId="43" fontId="13" fillId="0" borderId="0" xfId="1" applyFont="1" applyFill="1" applyAlignment="1">
      <alignment vertical="center" wrapText="1"/>
    </xf>
    <xf numFmtId="0" fontId="13" fillId="0" borderId="0" xfId="0" applyFont="1" applyFill="1" applyAlignment="1">
      <alignment horizontal="center" vertical="center" wrapText="1"/>
    </xf>
    <xf numFmtId="165" fontId="13" fillId="0" borderId="9" xfId="1" applyNumberFormat="1" applyFont="1" applyFill="1" applyBorder="1" applyAlignment="1">
      <alignment vertical="center" wrapText="1"/>
    </xf>
    <xf numFmtId="165" fontId="13" fillId="0" borderId="0" xfId="1" applyNumberFormat="1" applyFont="1" applyFill="1" applyAlignment="1">
      <alignment vertical="center" wrapText="1"/>
    </xf>
    <xf numFmtId="165" fontId="2" fillId="4" borderId="20" xfId="1" applyNumberFormat="1" applyFont="1" applyFill="1" applyBorder="1" applyAlignment="1">
      <alignment vertical="center"/>
    </xf>
    <xf numFmtId="165" fontId="12" fillId="5" borderId="24" xfId="1" applyNumberFormat="1" applyFont="1" applyFill="1" applyBorder="1" applyAlignment="1">
      <alignment horizontal="center" vertical="center" wrapText="1"/>
    </xf>
    <xf numFmtId="165" fontId="5" fillId="0" borderId="9" xfId="1" applyNumberFormat="1" applyFont="1" applyFill="1" applyBorder="1" applyAlignment="1">
      <alignment vertical="center"/>
    </xf>
    <xf numFmtId="165" fontId="5" fillId="0" borderId="16" xfId="1" applyNumberFormat="1" applyFont="1" applyFill="1" applyBorder="1" applyAlignment="1">
      <alignment vertical="center"/>
    </xf>
    <xf numFmtId="165" fontId="5" fillId="0" borderId="0" xfId="0" applyNumberFormat="1" applyFont="1" applyAlignment="1">
      <alignment vertical="center"/>
    </xf>
    <xf numFmtId="0" fontId="0" fillId="0" borderId="0" xfId="0" applyBorder="1" applyAlignment="1">
      <alignment horizontal="left" vertical="center" wrapText="1"/>
    </xf>
    <xf numFmtId="0" fontId="12" fillId="0" borderId="22" xfId="0" applyFont="1" applyFill="1" applyBorder="1" applyAlignment="1">
      <alignment vertical="center" wrapText="1"/>
    </xf>
    <xf numFmtId="0" fontId="13" fillId="0" borderId="2" xfId="0" applyFont="1" applyFill="1" applyBorder="1" applyAlignment="1">
      <alignment horizontal="left" vertical="center" wrapText="1"/>
    </xf>
    <xf numFmtId="165" fontId="13" fillId="0" borderId="2" xfId="1" applyNumberFormat="1" applyFont="1" applyFill="1" applyBorder="1" applyAlignment="1">
      <alignment vertical="center"/>
    </xf>
    <xf numFmtId="0" fontId="13" fillId="0" borderId="2" xfId="0" applyFont="1" applyFill="1" applyBorder="1" applyAlignment="1">
      <alignment vertical="center"/>
    </xf>
    <xf numFmtId="164" fontId="13" fillId="0" borderId="2" xfId="1" applyNumberFormat="1" applyFont="1" applyFill="1" applyBorder="1" applyAlignment="1">
      <alignment vertical="center" wrapText="1"/>
    </xf>
    <xf numFmtId="165" fontId="12" fillId="5" borderId="14" xfId="1" applyNumberFormat="1" applyFont="1" applyFill="1" applyBorder="1" applyAlignment="1">
      <alignment vertical="center"/>
    </xf>
    <xf numFmtId="165" fontId="0" fillId="0" borderId="0" xfId="0" applyNumberFormat="1" applyFill="1" applyAlignment="1">
      <alignment vertical="center" wrapText="1"/>
    </xf>
    <xf numFmtId="0" fontId="13" fillId="0" borderId="39" xfId="0" applyFont="1" applyFill="1" applyBorder="1" applyAlignment="1">
      <alignment horizontal="left" vertical="center" wrapText="1"/>
    </xf>
    <xf numFmtId="0" fontId="5" fillId="0" borderId="47" xfId="0" applyFont="1" applyFill="1" applyBorder="1" applyAlignment="1">
      <alignment vertical="center" wrapText="1"/>
    </xf>
    <xf numFmtId="165" fontId="13" fillId="9" borderId="48" xfId="1" applyNumberFormat="1" applyFont="1" applyFill="1" applyBorder="1" applyAlignment="1">
      <alignment horizontal="center" vertical="center" wrapText="1"/>
    </xf>
    <xf numFmtId="0" fontId="13" fillId="0" borderId="49" xfId="0" applyFont="1" applyFill="1" applyBorder="1" applyAlignment="1">
      <alignment horizontal="left" vertical="center" wrapText="1"/>
    </xf>
    <xf numFmtId="0" fontId="5" fillId="0" borderId="50" xfId="0" applyFont="1" applyFill="1" applyBorder="1" applyAlignment="1">
      <alignment vertical="center" wrapText="1"/>
    </xf>
    <xf numFmtId="165" fontId="13" fillId="0" borderId="50" xfId="1" applyNumberFormat="1" applyFont="1" applyBorder="1" applyAlignment="1">
      <alignment vertical="center"/>
    </xf>
    <xf numFmtId="0" fontId="13" fillId="0" borderId="50" xfId="0" applyFont="1" applyBorder="1" applyAlignment="1">
      <alignment vertical="center"/>
    </xf>
    <xf numFmtId="0" fontId="13" fillId="0" borderId="50" xfId="0" applyFont="1" applyBorder="1" applyAlignment="1">
      <alignment vertical="center" wrapText="1"/>
    </xf>
    <xf numFmtId="165" fontId="13" fillId="0" borderId="50" xfId="1" applyNumberFormat="1" applyFont="1" applyFill="1" applyBorder="1" applyAlignment="1">
      <alignment horizontal="center" vertical="center"/>
    </xf>
    <xf numFmtId="165" fontId="13" fillId="7" borderId="50" xfId="1" applyNumberFormat="1" applyFont="1" applyFill="1" applyBorder="1" applyAlignment="1">
      <alignment horizontal="left" vertical="center" wrapText="1"/>
    </xf>
    <xf numFmtId="165" fontId="13" fillId="9" borderId="50" xfId="1" applyNumberFormat="1" applyFont="1" applyFill="1" applyBorder="1" applyAlignment="1">
      <alignment horizontal="center" vertical="center" wrapText="1"/>
    </xf>
    <xf numFmtId="0" fontId="13" fillId="0" borderId="50" xfId="0" applyFont="1" applyFill="1" applyBorder="1" applyAlignment="1">
      <alignment vertical="center" wrapText="1"/>
    </xf>
    <xf numFmtId="165" fontId="13" fillId="0" borderId="50" xfId="1" applyNumberFormat="1" applyFont="1" applyFill="1" applyBorder="1" applyAlignment="1">
      <alignment vertical="center" wrapText="1"/>
    </xf>
    <xf numFmtId="165" fontId="13" fillId="0" borderId="50" xfId="1" applyNumberFormat="1" applyFont="1" applyFill="1" applyBorder="1" applyAlignment="1">
      <alignment horizontal="left" vertical="center" wrapText="1"/>
    </xf>
    <xf numFmtId="165" fontId="13" fillId="5" borderId="49" xfId="1" applyNumberFormat="1" applyFont="1" applyFill="1" applyBorder="1" applyAlignment="1">
      <alignment vertical="center"/>
    </xf>
    <xf numFmtId="165" fontId="13" fillId="5" borderId="51" xfId="1" applyNumberFormat="1" applyFont="1" applyFill="1" applyBorder="1" applyAlignment="1">
      <alignment vertical="center"/>
    </xf>
    <xf numFmtId="165" fontId="13" fillId="5" borderId="52" xfId="1" applyNumberFormat="1" applyFont="1" applyFill="1" applyBorder="1" applyAlignment="1">
      <alignment vertical="center"/>
    </xf>
    <xf numFmtId="0" fontId="0" fillId="0" borderId="50" xfId="0" applyBorder="1" applyAlignment="1">
      <alignment vertical="center" wrapText="1"/>
    </xf>
    <xf numFmtId="3" fontId="2" fillId="12" borderId="0" xfId="1" applyNumberFormat="1" applyFont="1" applyFill="1" applyBorder="1" applyAlignment="1" applyProtection="1">
      <alignment horizontal="left" vertical="top" wrapText="1"/>
      <protection locked="0"/>
    </xf>
    <xf numFmtId="3" fontId="2" fillId="12" borderId="5" xfId="1" applyNumberFormat="1" applyFont="1" applyFill="1" applyBorder="1" applyAlignment="1" applyProtection="1">
      <alignment horizontal="center" vertical="top"/>
      <protection locked="0"/>
    </xf>
    <xf numFmtId="0" fontId="1" fillId="12" borderId="7" xfId="0" applyFont="1" applyFill="1" applyBorder="1" applyAlignment="1">
      <alignment vertical="center" wrapText="1"/>
    </xf>
    <xf numFmtId="3" fontId="5" fillId="12" borderId="0" xfId="1" applyNumberFormat="1" applyFont="1" applyFill="1" applyBorder="1" applyAlignment="1" applyProtection="1">
      <alignment horizontal="right" vertical="top" wrapText="1"/>
      <protection locked="0"/>
    </xf>
    <xf numFmtId="3" fontId="5" fillId="12" borderId="15" xfId="1" applyNumberFormat="1" applyFont="1" applyFill="1" applyBorder="1" applyAlignment="1" applyProtection="1">
      <alignment horizontal="right" vertical="top" wrapText="1"/>
      <protection locked="0"/>
    </xf>
    <xf numFmtId="43" fontId="0" fillId="12" borderId="0" xfId="1" applyFont="1" applyFill="1" applyBorder="1" applyAlignment="1">
      <alignment vertical="top" wrapText="1"/>
    </xf>
    <xf numFmtId="43" fontId="13" fillId="9" borderId="18" xfId="1" applyFont="1" applyFill="1" applyBorder="1" applyAlignment="1">
      <alignment horizontal="center" vertical="center" wrapText="1"/>
    </xf>
    <xf numFmtId="0" fontId="13" fillId="9" borderId="18" xfId="0" applyFont="1" applyFill="1" applyBorder="1" applyAlignment="1">
      <alignment vertical="center"/>
    </xf>
    <xf numFmtId="165" fontId="2" fillId="0" borderId="2" xfId="1" applyNumberFormat="1" applyFont="1" applyFill="1" applyBorder="1" applyAlignment="1">
      <alignment horizontal="center" wrapText="1"/>
    </xf>
    <xf numFmtId="43" fontId="0" fillId="9" borderId="41" xfId="1" applyFont="1" applyFill="1" applyBorder="1" applyAlignment="1">
      <alignment horizontal="center" wrapText="1"/>
    </xf>
    <xf numFmtId="0" fontId="0" fillId="0" borderId="44" xfId="0" applyBorder="1"/>
    <xf numFmtId="0" fontId="0" fillId="0" borderId="12" xfId="0" applyFill="1" applyBorder="1" applyAlignment="1">
      <alignment horizontal="center"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0" fillId="4" borderId="0" xfId="0" applyFill="1" applyBorder="1" applyAlignment="1">
      <alignment horizontal="center" vertical="center" wrapText="1"/>
    </xf>
    <xf numFmtId="0" fontId="0" fillId="4" borderId="9" xfId="0" applyFill="1" applyBorder="1" applyAlignment="1">
      <alignment horizontal="center" vertical="center" wrapText="1"/>
    </xf>
    <xf numFmtId="165" fontId="2" fillId="2" borderId="26" xfId="1" applyNumberFormat="1" applyFont="1" applyFill="1" applyBorder="1" applyAlignment="1" applyProtection="1">
      <alignment horizontal="center"/>
    </xf>
    <xf numFmtId="0" fontId="4" fillId="0" borderId="0" xfId="0" applyFont="1" applyBorder="1" applyAlignment="1" applyProtection="1">
      <alignment horizontal="left" vertical="top" wrapText="1"/>
    </xf>
    <xf numFmtId="0" fontId="1" fillId="0" borderId="0" xfId="0" applyFont="1" applyFill="1" applyBorder="1" applyAlignment="1">
      <alignment vertical="top" wrapText="1"/>
    </xf>
    <xf numFmtId="0" fontId="1" fillId="0" borderId="0" xfId="0" applyFont="1" applyBorder="1" applyAlignment="1">
      <alignment vertical="top" wrapText="1"/>
    </xf>
    <xf numFmtId="0" fontId="1" fillId="0" borderId="0" xfId="0" quotePrefix="1" applyFont="1" applyBorder="1" applyAlignment="1">
      <alignment vertical="top" wrapText="1"/>
    </xf>
    <xf numFmtId="165" fontId="1" fillId="5" borderId="9" xfId="1" applyNumberFormat="1" applyFont="1" applyFill="1" applyBorder="1" applyAlignment="1">
      <alignment vertical="center" wrapText="1"/>
    </xf>
    <xf numFmtId="165" fontId="1" fillId="5" borderId="9" xfId="1" applyNumberFormat="1" applyFont="1" applyFill="1" applyBorder="1" applyAlignment="1">
      <alignment horizontal="center" wrapText="1"/>
    </xf>
    <xf numFmtId="0" fontId="1" fillId="4" borderId="0" xfId="0" applyFont="1" applyFill="1" applyBorder="1" applyAlignment="1">
      <alignment horizontal="left" vertical="center" wrapText="1"/>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colors>
    <mruColors>
      <color rgb="FFCCFFFF"/>
      <color rgb="FFABE7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1076325</xdr:colOff>
      <xdr:row>6</xdr:row>
      <xdr:rowOff>388620</xdr:rowOff>
    </xdr:from>
    <xdr:to>
      <xdr:col>4</xdr:col>
      <xdr:colOff>106717</xdr:colOff>
      <xdr:row>6</xdr:row>
      <xdr:rowOff>571500</xdr:rowOff>
    </xdr:to>
    <xdr:sp macro="" textlink="">
      <xdr:nvSpPr>
        <xdr:cNvPr id="1036" name="AutoShape 12"/>
        <xdr:cNvSpPr>
          <a:spLocks noChangeArrowheads="1"/>
        </xdr:cNvSpPr>
      </xdr:nvSpPr>
      <xdr:spPr bwMode="auto">
        <a:xfrm>
          <a:off x="1356360" y="1729740"/>
          <a:ext cx="1546860" cy="182880"/>
        </a:xfrm>
        <a:prstGeom prst="wedgeRectCallout">
          <a:avLst>
            <a:gd name="adj1" fmla="val 43102"/>
            <a:gd name="adj2" fmla="val -200000"/>
          </a:avLst>
        </a:prstGeom>
        <a:solidFill>
          <a:srgbClr val="FFFF99"/>
        </a:solidFill>
        <a:ln w="6350">
          <a:solidFill>
            <a:srgbClr val="FFFFCC"/>
          </a:solidFill>
          <a:miter lim="800000"/>
          <a:headEnd/>
          <a:tailEnd/>
        </a:ln>
      </xdr:spPr>
      <xdr:txBody>
        <a:bodyPr vertOverflow="clip" wrap="square" lIns="27432" tIns="22860" rIns="27432" bIns="0" anchor="t" upright="1"/>
        <a:lstStyle/>
        <a:p>
          <a:pPr algn="ctr" rtl="0">
            <a:defRPr sz="1000"/>
          </a:pPr>
          <a:r>
            <a:rPr lang="en-US" sz="800" b="0" i="1" strike="noStrike">
              <a:solidFill>
                <a:srgbClr val="000000"/>
              </a:solidFill>
              <a:latin typeface="Arial"/>
              <a:cs typeface="Arial"/>
            </a:rPr>
            <a:t>Information from Base</a:t>
          </a:r>
        </a:p>
      </xdr:txBody>
    </xdr:sp>
    <xdr:clientData/>
  </xdr:twoCellAnchor>
  <xdr:twoCellAnchor>
    <xdr:from>
      <xdr:col>2</xdr:col>
      <xdr:colOff>1076325</xdr:colOff>
      <xdr:row>8</xdr:row>
      <xdr:rowOff>388620</xdr:rowOff>
    </xdr:from>
    <xdr:to>
      <xdr:col>4</xdr:col>
      <xdr:colOff>106717</xdr:colOff>
      <xdr:row>8</xdr:row>
      <xdr:rowOff>571500</xdr:rowOff>
    </xdr:to>
    <xdr:sp macro="" textlink="">
      <xdr:nvSpPr>
        <xdr:cNvPr id="1044" name="AutoShape 20"/>
        <xdr:cNvSpPr>
          <a:spLocks noChangeArrowheads="1"/>
        </xdr:cNvSpPr>
      </xdr:nvSpPr>
      <xdr:spPr bwMode="auto">
        <a:xfrm>
          <a:off x="1356360" y="3070860"/>
          <a:ext cx="1546860" cy="182880"/>
        </a:xfrm>
        <a:prstGeom prst="wedgeRectCallout">
          <a:avLst>
            <a:gd name="adj1" fmla="val 43102"/>
            <a:gd name="adj2" fmla="val -200000"/>
          </a:avLst>
        </a:prstGeom>
        <a:solidFill>
          <a:srgbClr val="FFFF99"/>
        </a:solidFill>
        <a:ln w="6350">
          <a:solidFill>
            <a:srgbClr val="FFFFCC"/>
          </a:solidFill>
          <a:miter lim="800000"/>
          <a:headEnd/>
          <a:tailEnd/>
        </a:ln>
      </xdr:spPr>
      <xdr:txBody>
        <a:bodyPr vertOverflow="clip" wrap="square" lIns="27432" tIns="22860" rIns="27432" bIns="0" anchor="t" upright="1"/>
        <a:lstStyle/>
        <a:p>
          <a:pPr algn="ctr" rtl="0">
            <a:defRPr sz="1000"/>
          </a:pPr>
          <a:r>
            <a:rPr lang="en-US" sz="800" b="0" i="1" strike="noStrike">
              <a:solidFill>
                <a:srgbClr val="000000"/>
              </a:solidFill>
              <a:latin typeface="Arial"/>
              <a:cs typeface="Arial"/>
            </a:rPr>
            <a:t>Information from Base</a:t>
          </a:r>
        </a:p>
      </xdr:txBody>
    </xdr:sp>
    <xdr:clientData/>
  </xdr:twoCellAnchor>
  <xdr:twoCellAnchor>
    <xdr:from>
      <xdr:col>2</xdr:col>
      <xdr:colOff>1076325</xdr:colOff>
      <xdr:row>11</xdr:row>
      <xdr:rowOff>396488</xdr:rowOff>
    </xdr:from>
    <xdr:to>
      <xdr:col>4</xdr:col>
      <xdr:colOff>106717</xdr:colOff>
      <xdr:row>11</xdr:row>
      <xdr:rowOff>579368</xdr:rowOff>
    </xdr:to>
    <xdr:sp macro="" textlink="">
      <xdr:nvSpPr>
        <xdr:cNvPr id="1045" name="AutoShape 21"/>
        <xdr:cNvSpPr>
          <a:spLocks noChangeArrowheads="1"/>
        </xdr:cNvSpPr>
      </xdr:nvSpPr>
      <xdr:spPr bwMode="auto">
        <a:xfrm>
          <a:off x="1356360" y="3703320"/>
          <a:ext cx="1546860" cy="182880"/>
        </a:xfrm>
        <a:prstGeom prst="wedgeRectCallout">
          <a:avLst>
            <a:gd name="adj1" fmla="val 43102"/>
            <a:gd name="adj2" fmla="val -200000"/>
          </a:avLst>
        </a:prstGeom>
        <a:solidFill>
          <a:srgbClr val="FFFF99"/>
        </a:solidFill>
        <a:ln w="6350">
          <a:solidFill>
            <a:srgbClr val="FFFFCC"/>
          </a:solidFill>
          <a:miter lim="800000"/>
          <a:headEnd/>
          <a:tailEnd/>
        </a:ln>
      </xdr:spPr>
      <xdr:txBody>
        <a:bodyPr vertOverflow="clip" wrap="square" lIns="27432" tIns="22860" rIns="27432" bIns="0" anchor="t" upright="1"/>
        <a:lstStyle/>
        <a:p>
          <a:pPr algn="ctr" rtl="0">
            <a:defRPr sz="1000"/>
          </a:pPr>
          <a:r>
            <a:rPr lang="en-US" sz="800" b="0" i="1" strike="noStrike">
              <a:solidFill>
                <a:srgbClr val="000000"/>
              </a:solidFill>
              <a:latin typeface="Arial"/>
              <a:cs typeface="Arial"/>
            </a:rPr>
            <a:t>Information from Base</a:t>
          </a:r>
        </a:p>
      </xdr:txBody>
    </xdr:sp>
    <xdr:clientData/>
  </xdr:twoCellAnchor>
  <xdr:twoCellAnchor>
    <xdr:from>
      <xdr:col>2</xdr:col>
      <xdr:colOff>1076325</xdr:colOff>
      <xdr:row>12</xdr:row>
      <xdr:rowOff>386964</xdr:rowOff>
    </xdr:from>
    <xdr:to>
      <xdr:col>4</xdr:col>
      <xdr:colOff>106717</xdr:colOff>
      <xdr:row>12</xdr:row>
      <xdr:rowOff>569844</xdr:rowOff>
    </xdr:to>
    <xdr:sp macro="" textlink="">
      <xdr:nvSpPr>
        <xdr:cNvPr id="1046" name="AutoShape 22"/>
        <xdr:cNvSpPr>
          <a:spLocks noChangeArrowheads="1"/>
        </xdr:cNvSpPr>
      </xdr:nvSpPr>
      <xdr:spPr bwMode="auto">
        <a:xfrm>
          <a:off x="1356360" y="4335780"/>
          <a:ext cx="1546860" cy="182880"/>
        </a:xfrm>
        <a:prstGeom prst="wedgeRectCallout">
          <a:avLst>
            <a:gd name="adj1" fmla="val 43102"/>
            <a:gd name="adj2" fmla="val -200000"/>
          </a:avLst>
        </a:prstGeom>
        <a:solidFill>
          <a:srgbClr val="FFFF99"/>
        </a:solidFill>
        <a:ln w="6350">
          <a:solidFill>
            <a:srgbClr val="FFFFCC"/>
          </a:solidFill>
          <a:miter lim="800000"/>
          <a:headEnd/>
          <a:tailEnd/>
        </a:ln>
      </xdr:spPr>
      <xdr:txBody>
        <a:bodyPr vertOverflow="clip" wrap="square" lIns="27432" tIns="22860" rIns="27432" bIns="0" anchor="t" upright="1"/>
        <a:lstStyle/>
        <a:p>
          <a:pPr algn="ctr" rtl="0">
            <a:defRPr sz="1000"/>
          </a:pPr>
          <a:r>
            <a:rPr lang="en-US" sz="800" b="0" i="1" strike="noStrike">
              <a:solidFill>
                <a:srgbClr val="000000"/>
              </a:solidFill>
              <a:latin typeface="Arial"/>
              <a:cs typeface="Arial"/>
            </a:rPr>
            <a:t>Information from TDY Calc</a:t>
          </a:r>
        </a:p>
      </xdr:txBody>
    </xdr:sp>
    <xdr:clientData/>
  </xdr:twoCellAnchor>
  <xdr:twoCellAnchor>
    <xdr:from>
      <xdr:col>2</xdr:col>
      <xdr:colOff>1200150</xdr:colOff>
      <xdr:row>16</xdr:row>
      <xdr:rowOff>76200</xdr:rowOff>
    </xdr:from>
    <xdr:to>
      <xdr:col>2</xdr:col>
      <xdr:colOff>1381125</xdr:colOff>
      <xdr:row>17</xdr:row>
      <xdr:rowOff>95250</xdr:rowOff>
    </xdr:to>
    <xdr:sp macro="" textlink="">
      <xdr:nvSpPr>
        <xdr:cNvPr id="1144" name="AutoShape 24"/>
        <xdr:cNvSpPr>
          <a:spLocks noChangeArrowheads="1"/>
        </xdr:cNvSpPr>
      </xdr:nvSpPr>
      <xdr:spPr bwMode="auto">
        <a:xfrm rot="5400000">
          <a:off x="1528763" y="6643687"/>
          <a:ext cx="0" cy="180975"/>
        </a:xfrm>
        <a:prstGeom prst="rightArrow">
          <a:avLst>
            <a:gd name="adj1" fmla="val 50000"/>
            <a:gd name="adj2" fmla="val -2147483648"/>
          </a:avLst>
        </a:prstGeom>
        <a:solidFill>
          <a:srgbClr val="FF0000"/>
        </a:solidFill>
        <a:ln w="9525">
          <a:noFill/>
          <a:miter lim="800000"/>
          <a:headEnd/>
          <a:tailEnd/>
        </a:ln>
      </xdr:spPr>
    </xdr:sp>
    <xdr:clientData/>
  </xdr:twoCellAnchor>
  <xdr:twoCellAnchor>
    <xdr:from>
      <xdr:col>2</xdr:col>
      <xdr:colOff>1076325</xdr:colOff>
      <xdr:row>13</xdr:row>
      <xdr:rowOff>381580</xdr:rowOff>
    </xdr:from>
    <xdr:to>
      <xdr:col>4</xdr:col>
      <xdr:colOff>106717</xdr:colOff>
      <xdr:row>13</xdr:row>
      <xdr:rowOff>564460</xdr:rowOff>
    </xdr:to>
    <xdr:sp macro="" textlink="">
      <xdr:nvSpPr>
        <xdr:cNvPr id="1049" name="AutoShape 25"/>
        <xdr:cNvSpPr>
          <a:spLocks noChangeArrowheads="1"/>
        </xdr:cNvSpPr>
      </xdr:nvSpPr>
      <xdr:spPr bwMode="auto">
        <a:xfrm>
          <a:off x="1356360" y="4968240"/>
          <a:ext cx="1546860" cy="182880"/>
        </a:xfrm>
        <a:prstGeom prst="wedgeRectCallout">
          <a:avLst>
            <a:gd name="adj1" fmla="val 43102"/>
            <a:gd name="adj2" fmla="val -200000"/>
          </a:avLst>
        </a:prstGeom>
        <a:solidFill>
          <a:srgbClr val="FFFF99"/>
        </a:solidFill>
        <a:ln w="6350">
          <a:solidFill>
            <a:srgbClr val="FFFFCC"/>
          </a:solidFill>
          <a:miter lim="800000"/>
          <a:headEnd/>
          <a:tailEnd/>
        </a:ln>
      </xdr:spPr>
      <xdr:txBody>
        <a:bodyPr vertOverflow="clip" wrap="square" lIns="27432" tIns="22860" rIns="27432" bIns="0" anchor="t" upright="1"/>
        <a:lstStyle/>
        <a:p>
          <a:pPr algn="ctr" rtl="0">
            <a:defRPr sz="1000"/>
          </a:pPr>
          <a:r>
            <a:rPr lang="en-US" sz="800" b="0" i="1" strike="noStrike">
              <a:solidFill>
                <a:srgbClr val="000000"/>
              </a:solidFill>
              <a:latin typeface="Arial"/>
              <a:cs typeface="Arial"/>
            </a:rPr>
            <a:t>Information from Base</a:t>
          </a:r>
        </a:p>
      </xdr:txBody>
    </xdr:sp>
    <xdr:clientData/>
  </xdr:twoCellAnchor>
  <xdr:twoCellAnchor>
    <xdr:from>
      <xdr:col>2</xdr:col>
      <xdr:colOff>1068457</xdr:colOff>
      <xdr:row>10</xdr:row>
      <xdr:rowOff>405848</xdr:rowOff>
    </xdr:from>
    <xdr:to>
      <xdr:col>4</xdr:col>
      <xdr:colOff>98849</xdr:colOff>
      <xdr:row>10</xdr:row>
      <xdr:rowOff>588728</xdr:rowOff>
    </xdr:to>
    <xdr:sp macro="" textlink="">
      <xdr:nvSpPr>
        <xdr:cNvPr id="8" name="AutoShape 21"/>
        <xdr:cNvSpPr>
          <a:spLocks noChangeArrowheads="1"/>
        </xdr:cNvSpPr>
      </xdr:nvSpPr>
      <xdr:spPr bwMode="auto">
        <a:xfrm>
          <a:off x="1300370" y="4373218"/>
          <a:ext cx="2161218" cy="182880"/>
        </a:xfrm>
        <a:prstGeom prst="wedgeRectCallout">
          <a:avLst>
            <a:gd name="adj1" fmla="val 43102"/>
            <a:gd name="adj2" fmla="val -200000"/>
          </a:avLst>
        </a:prstGeom>
        <a:solidFill>
          <a:srgbClr val="FFFF99"/>
        </a:solidFill>
        <a:ln w="6350">
          <a:solidFill>
            <a:srgbClr val="FFFFCC"/>
          </a:solidFill>
          <a:miter lim="800000"/>
          <a:headEnd/>
          <a:tailEnd/>
        </a:ln>
      </xdr:spPr>
      <xdr:txBody>
        <a:bodyPr vertOverflow="clip" wrap="square" lIns="27432" tIns="22860" rIns="27432" bIns="0" anchor="t" upright="1"/>
        <a:lstStyle/>
        <a:p>
          <a:pPr algn="ctr" rtl="0">
            <a:defRPr sz="1000"/>
          </a:pPr>
          <a:r>
            <a:rPr lang="en-US" sz="800" b="0" i="1" strike="noStrike">
              <a:solidFill>
                <a:srgbClr val="000000"/>
              </a:solidFill>
              <a:latin typeface="Arial"/>
              <a:cs typeface="Arial"/>
            </a:rPr>
            <a:t>Information from Base</a:t>
          </a:r>
        </a:p>
      </xdr:txBody>
    </xdr:sp>
    <xdr:clientData/>
  </xdr:twoCellAnchor>
  <xdr:twoCellAnchor>
    <xdr:from>
      <xdr:col>2</xdr:col>
      <xdr:colOff>1051891</xdr:colOff>
      <xdr:row>7</xdr:row>
      <xdr:rowOff>397566</xdr:rowOff>
    </xdr:from>
    <xdr:to>
      <xdr:col>4</xdr:col>
      <xdr:colOff>82283</xdr:colOff>
      <xdr:row>7</xdr:row>
      <xdr:rowOff>580446</xdr:rowOff>
    </xdr:to>
    <xdr:sp macro="" textlink="">
      <xdr:nvSpPr>
        <xdr:cNvPr id="9" name="AutoShape 21"/>
        <xdr:cNvSpPr>
          <a:spLocks noChangeArrowheads="1"/>
        </xdr:cNvSpPr>
      </xdr:nvSpPr>
      <xdr:spPr bwMode="auto">
        <a:xfrm>
          <a:off x="1283804" y="2476501"/>
          <a:ext cx="2161218" cy="182880"/>
        </a:xfrm>
        <a:prstGeom prst="wedgeRectCallout">
          <a:avLst>
            <a:gd name="adj1" fmla="val 43102"/>
            <a:gd name="adj2" fmla="val -200000"/>
          </a:avLst>
        </a:prstGeom>
        <a:solidFill>
          <a:srgbClr val="FFFF99"/>
        </a:solidFill>
        <a:ln w="6350">
          <a:solidFill>
            <a:srgbClr val="FFFFCC"/>
          </a:solidFill>
          <a:miter lim="800000"/>
          <a:headEnd/>
          <a:tailEnd/>
        </a:ln>
      </xdr:spPr>
      <xdr:txBody>
        <a:bodyPr vertOverflow="clip" wrap="square" lIns="27432" tIns="22860" rIns="27432" bIns="0" anchor="t" upright="1"/>
        <a:lstStyle/>
        <a:p>
          <a:pPr algn="ctr" rtl="0">
            <a:defRPr sz="1000"/>
          </a:pPr>
          <a:r>
            <a:rPr lang="en-US" sz="800" b="0" i="1" strike="noStrike">
              <a:solidFill>
                <a:srgbClr val="000000"/>
              </a:solidFill>
              <a:latin typeface="Arial"/>
              <a:cs typeface="Arial"/>
            </a:rPr>
            <a:t>Information from Base</a:t>
          </a:r>
        </a:p>
      </xdr:txBody>
    </xdr:sp>
    <xdr:clientData/>
  </xdr:twoCellAnchor>
  <xdr:twoCellAnchor>
    <xdr:from>
      <xdr:col>2</xdr:col>
      <xdr:colOff>1076739</xdr:colOff>
      <xdr:row>9</xdr:row>
      <xdr:rowOff>405848</xdr:rowOff>
    </xdr:from>
    <xdr:to>
      <xdr:col>4</xdr:col>
      <xdr:colOff>107131</xdr:colOff>
      <xdr:row>9</xdr:row>
      <xdr:rowOff>588728</xdr:rowOff>
    </xdr:to>
    <xdr:sp macro="" textlink="">
      <xdr:nvSpPr>
        <xdr:cNvPr id="10" name="AutoShape 21"/>
        <xdr:cNvSpPr>
          <a:spLocks noChangeArrowheads="1"/>
        </xdr:cNvSpPr>
      </xdr:nvSpPr>
      <xdr:spPr bwMode="auto">
        <a:xfrm>
          <a:off x="1308652" y="3743739"/>
          <a:ext cx="2161218" cy="182880"/>
        </a:xfrm>
        <a:prstGeom prst="wedgeRectCallout">
          <a:avLst>
            <a:gd name="adj1" fmla="val 43102"/>
            <a:gd name="adj2" fmla="val -200000"/>
          </a:avLst>
        </a:prstGeom>
        <a:solidFill>
          <a:srgbClr val="FFFF99"/>
        </a:solidFill>
        <a:ln w="6350">
          <a:solidFill>
            <a:srgbClr val="FFFFCC"/>
          </a:solidFill>
          <a:miter lim="800000"/>
          <a:headEnd/>
          <a:tailEnd/>
        </a:ln>
      </xdr:spPr>
      <xdr:txBody>
        <a:bodyPr vertOverflow="clip" wrap="square" lIns="27432" tIns="22860" rIns="27432" bIns="0" anchor="t" upright="1"/>
        <a:lstStyle/>
        <a:p>
          <a:pPr algn="ctr" rtl="0">
            <a:defRPr sz="1000"/>
          </a:pPr>
          <a:r>
            <a:rPr lang="en-US" sz="800" b="0" i="1" strike="noStrike">
              <a:solidFill>
                <a:srgbClr val="000000"/>
              </a:solidFill>
              <a:latin typeface="Arial"/>
              <a:cs typeface="Arial"/>
            </a:rPr>
            <a:t>Information from Base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22</xdr:row>
      <xdr:rowOff>114300</xdr:rowOff>
    </xdr:from>
    <xdr:to>
      <xdr:col>7</xdr:col>
      <xdr:colOff>0</xdr:colOff>
      <xdr:row>29</xdr:row>
      <xdr:rowOff>106680</xdr:rowOff>
    </xdr:to>
    <xdr:sp macro="" textlink="">
      <xdr:nvSpPr>
        <xdr:cNvPr id="2077" name="AutoShape 29"/>
        <xdr:cNvSpPr>
          <a:spLocks noChangeArrowheads="1"/>
        </xdr:cNvSpPr>
      </xdr:nvSpPr>
      <xdr:spPr bwMode="auto">
        <a:xfrm>
          <a:off x="4130040" y="4183380"/>
          <a:ext cx="0" cy="1325880"/>
        </a:xfrm>
        <a:prstGeom prst="wedgeRectCallout">
          <a:avLst>
            <a:gd name="adj1" fmla="val 39551"/>
            <a:gd name="adj2" fmla="val -193750"/>
          </a:avLst>
        </a:prstGeom>
        <a:solidFill>
          <a:srgbClr val="FFFF99"/>
        </a:solidFill>
        <a:ln w="6350">
          <a:solidFill>
            <a:srgbClr val="FFFFCC"/>
          </a:solidFill>
          <a:miter lim="800000"/>
          <a:headEnd/>
          <a:tailEnd/>
        </a:ln>
      </xdr:spPr>
      <xdr:txBody>
        <a:bodyPr vertOverflow="clip" wrap="square" lIns="27432" tIns="22860" rIns="27432" bIns="0" anchor="t" upright="1"/>
        <a:lstStyle/>
        <a:p>
          <a:pPr algn="ctr" rtl="0">
            <a:defRPr sz="1000"/>
          </a:pPr>
          <a:r>
            <a:rPr lang="en-US" sz="800" b="0" i="1" strike="noStrike">
              <a:solidFill>
                <a:srgbClr val="000000"/>
              </a:solidFill>
              <a:latin typeface="Arial"/>
              <a:cs typeface="Arial"/>
            </a:rPr>
            <a:t>From Population Worksheet</a:t>
          </a:r>
        </a:p>
      </xdr:txBody>
    </xdr:sp>
    <xdr:clientData/>
  </xdr:twoCellAnchor>
  <xdr:twoCellAnchor>
    <xdr:from>
      <xdr:col>1</xdr:col>
      <xdr:colOff>59055</xdr:colOff>
      <xdr:row>38</xdr:row>
      <xdr:rowOff>120015</xdr:rowOff>
    </xdr:from>
    <xdr:to>
      <xdr:col>2</xdr:col>
      <xdr:colOff>523875</xdr:colOff>
      <xdr:row>39</xdr:row>
      <xdr:rowOff>144817</xdr:rowOff>
    </xdr:to>
    <xdr:sp macro="" textlink="">
      <xdr:nvSpPr>
        <xdr:cNvPr id="2078" name="AutoShape 30"/>
        <xdr:cNvSpPr>
          <a:spLocks noChangeArrowheads="1"/>
        </xdr:cNvSpPr>
      </xdr:nvSpPr>
      <xdr:spPr bwMode="auto">
        <a:xfrm>
          <a:off x="160020" y="7239000"/>
          <a:ext cx="1607820" cy="182880"/>
        </a:xfrm>
        <a:prstGeom prst="wedgeRectCallout">
          <a:avLst>
            <a:gd name="adj1" fmla="val 34329"/>
            <a:gd name="adj2" fmla="val -206250"/>
          </a:avLst>
        </a:prstGeom>
        <a:solidFill>
          <a:srgbClr val="FFFF99"/>
        </a:solidFill>
        <a:ln w="6350">
          <a:solidFill>
            <a:srgbClr val="FFFFCC"/>
          </a:solidFill>
          <a:miter lim="800000"/>
          <a:headEnd/>
          <a:tailEnd/>
        </a:ln>
      </xdr:spPr>
      <xdr:txBody>
        <a:bodyPr vertOverflow="clip" wrap="square" lIns="27432" tIns="22860" rIns="27432" bIns="0" anchor="t" upright="1"/>
        <a:lstStyle/>
        <a:p>
          <a:pPr algn="ctr" rtl="0">
            <a:defRPr sz="1000"/>
          </a:pPr>
          <a:r>
            <a:rPr lang="en-US" sz="800" b="0" i="1" strike="noStrike">
              <a:solidFill>
                <a:srgbClr val="000000"/>
              </a:solidFill>
              <a:latin typeface="Arial"/>
              <a:cs typeface="Arial"/>
            </a:rPr>
            <a:t>From Population Worksheet</a:t>
          </a:r>
        </a:p>
      </xdr:txBody>
    </xdr:sp>
    <xdr:clientData/>
  </xdr:twoCellAnchor>
  <xdr:twoCellAnchor>
    <xdr:from>
      <xdr:col>7</xdr:col>
      <xdr:colOff>0</xdr:colOff>
      <xdr:row>21</xdr:row>
      <xdr:rowOff>9525</xdr:rowOff>
    </xdr:from>
    <xdr:to>
      <xdr:col>7</xdr:col>
      <xdr:colOff>0</xdr:colOff>
      <xdr:row>22</xdr:row>
      <xdr:rowOff>180975</xdr:rowOff>
    </xdr:to>
    <xdr:sp macro="" textlink="">
      <xdr:nvSpPr>
        <xdr:cNvPr id="2361" name="AutoShape 35"/>
        <xdr:cNvSpPr>
          <a:spLocks noChangeArrowheads="1"/>
        </xdr:cNvSpPr>
      </xdr:nvSpPr>
      <xdr:spPr bwMode="auto">
        <a:xfrm>
          <a:off x="4019550" y="3895725"/>
          <a:ext cx="0" cy="361950"/>
        </a:xfrm>
        <a:prstGeom prst="upArrow">
          <a:avLst>
            <a:gd name="adj1" fmla="val 50000"/>
            <a:gd name="adj2" fmla="val -2147483648"/>
          </a:avLst>
        </a:prstGeom>
        <a:solidFill>
          <a:srgbClr val="FF0000"/>
        </a:solidFill>
        <a:ln w="9525">
          <a:noFill/>
          <a:miter lim="800000"/>
          <a:headEnd/>
          <a:tailEnd/>
        </a:ln>
      </xdr:spPr>
    </xdr:sp>
    <xdr:clientData/>
  </xdr:twoCellAnchor>
  <xdr:twoCellAnchor>
    <xdr:from>
      <xdr:col>7</xdr:col>
      <xdr:colOff>0</xdr:colOff>
      <xdr:row>22</xdr:row>
      <xdr:rowOff>9525</xdr:rowOff>
    </xdr:from>
    <xdr:to>
      <xdr:col>7</xdr:col>
      <xdr:colOff>0</xdr:colOff>
      <xdr:row>23</xdr:row>
      <xdr:rowOff>180975</xdr:rowOff>
    </xdr:to>
    <xdr:sp macro="" textlink="">
      <xdr:nvSpPr>
        <xdr:cNvPr id="2362" name="AutoShape 56"/>
        <xdr:cNvSpPr>
          <a:spLocks noChangeArrowheads="1"/>
        </xdr:cNvSpPr>
      </xdr:nvSpPr>
      <xdr:spPr bwMode="auto">
        <a:xfrm>
          <a:off x="4019550" y="4086225"/>
          <a:ext cx="0" cy="361950"/>
        </a:xfrm>
        <a:prstGeom prst="upArrow">
          <a:avLst>
            <a:gd name="adj1" fmla="val 50000"/>
            <a:gd name="adj2" fmla="val -2147483648"/>
          </a:avLst>
        </a:prstGeom>
        <a:solidFill>
          <a:srgbClr val="FF0000"/>
        </a:solidFill>
        <a:ln w="9525">
          <a:noFill/>
          <a:miter lim="800000"/>
          <a:headEnd/>
          <a:tailEnd/>
        </a:ln>
      </xdr:spPr>
    </xdr:sp>
    <xdr:clientData/>
  </xdr:twoCellAnchor>
  <xdr:twoCellAnchor>
    <xdr:from>
      <xdr:col>7</xdr:col>
      <xdr:colOff>0</xdr:colOff>
      <xdr:row>23</xdr:row>
      <xdr:rowOff>9525</xdr:rowOff>
    </xdr:from>
    <xdr:to>
      <xdr:col>7</xdr:col>
      <xdr:colOff>0</xdr:colOff>
      <xdr:row>24</xdr:row>
      <xdr:rowOff>180975</xdr:rowOff>
    </xdr:to>
    <xdr:sp macro="" textlink="">
      <xdr:nvSpPr>
        <xdr:cNvPr id="2363" name="AutoShape 57"/>
        <xdr:cNvSpPr>
          <a:spLocks noChangeArrowheads="1"/>
        </xdr:cNvSpPr>
      </xdr:nvSpPr>
      <xdr:spPr bwMode="auto">
        <a:xfrm>
          <a:off x="4019550" y="4276725"/>
          <a:ext cx="0" cy="361950"/>
        </a:xfrm>
        <a:prstGeom prst="upArrow">
          <a:avLst>
            <a:gd name="adj1" fmla="val 50000"/>
            <a:gd name="adj2" fmla="val -2147483648"/>
          </a:avLst>
        </a:prstGeom>
        <a:solidFill>
          <a:srgbClr val="FF0000"/>
        </a:solidFill>
        <a:ln w="9525">
          <a:noFill/>
          <a:miter lim="800000"/>
          <a:headEnd/>
          <a:tailEnd/>
        </a:ln>
      </xdr:spPr>
    </xdr:sp>
    <xdr:clientData/>
  </xdr:twoCellAnchor>
  <xdr:twoCellAnchor>
    <xdr:from>
      <xdr:col>7</xdr:col>
      <xdr:colOff>0</xdr:colOff>
      <xdr:row>24</xdr:row>
      <xdr:rowOff>9525</xdr:rowOff>
    </xdr:from>
    <xdr:to>
      <xdr:col>7</xdr:col>
      <xdr:colOff>0</xdr:colOff>
      <xdr:row>25</xdr:row>
      <xdr:rowOff>180975</xdr:rowOff>
    </xdr:to>
    <xdr:sp macro="" textlink="">
      <xdr:nvSpPr>
        <xdr:cNvPr id="2364" name="AutoShape 58"/>
        <xdr:cNvSpPr>
          <a:spLocks noChangeArrowheads="1"/>
        </xdr:cNvSpPr>
      </xdr:nvSpPr>
      <xdr:spPr bwMode="auto">
        <a:xfrm>
          <a:off x="4019550" y="4467225"/>
          <a:ext cx="0" cy="361950"/>
        </a:xfrm>
        <a:prstGeom prst="upArrow">
          <a:avLst>
            <a:gd name="adj1" fmla="val 50000"/>
            <a:gd name="adj2" fmla="val -2147483648"/>
          </a:avLst>
        </a:prstGeom>
        <a:solidFill>
          <a:srgbClr val="FF0000"/>
        </a:solidFill>
        <a:ln w="9525">
          <a:noFill/>
          <a:miter lim="800000"/>
          <a:headEnd/>
          <a:tailEnd/>
        </a:ln>
      </xdr:spPr>
    </xdr:sp>
    <xdr:clientData/>
  </xdr:twoCellAnchor>
  <xdr:twoCellAnchor>
    <xdr:from>
      <xdr:col>7</xdr:col>
      <xdr:colOff>0</xdr:colOff>
      <xdr:row>25</xdr:row>
      <xdr:rowOff>9525</xdr:rowOff>
    </xdr:from>
    <xdr:to>
      <xdr:col>7</xdr:col>
      <xdr:colOff>0</xdr:colOff>
      <xdr:row>26</xdr:row>
      <xdr:rowOff>180975</xdr:rowOff>
    </xdr:to>
    <xdr:sp macro="" textlink="">
      <xdr:nvSpPr>
        <xdr:cNvPr id="2365" name="AutoShape 59"/>
        <xdr:cNvSpPr>
          <a:spLocks noChangeArrowheads="1"/>
        </xdr:cNvSpPr>
      </xdr:nvSpPr>
      <xdr:spPr bwMode="auto">
        <a:xfrm>
          <a:off x="4019550" y="4657725"/>
          <a:ext cx="0" cy="361950"/>
        </a:xfrm>
        <a:prstGeom prst="upArrow">
          <a:avLst>
            <a:gd name="adj1" fmla="val 50000"/>
            <a:gd name="adj2" fmla="val -2147483648"/>
          </a:avLst>
        </a:prstGeom>
        <a:solidFill>
          <a:srgbClr val="FF0000"/>
        </a:solidFill>
        <a:ln w="9525">
          <a:noFill/>
          <a:miter lim="800000"/>
          <a:headEnd/>
          <a:tailEnd/>
        </a:ln>
      </xdr:spPr>
    </xdr:sp>
    <xdr:clientData/>
  </xdr:twoCellAnchor>
  <xdr:twoCellAnchor>
    <xdr:from>
      <xdr:col>7</xdr:col>
      <xdr:colOff>0</xdr:colOff>
      <xdr:row>26</xdr:row>
      <xdr:rowOff>9525</xdr:rowOff>
    </xdr:from>
    <xdr:to>
      <xdr:col>7</xdr:col>
      <xdr:colOff>0</xdr:colOff>
      <xdr:row>27</xdr:row>
      <xdr:rowOff>180975</xdr:rowOff>
    </xdr:to>
    <xdr:sp macro="" textlink="">
      <xdr:nvSpPr>
        <xdr:cNvPr id="2366" name="AutoShape 60"/>
        <xdr:cNvSpPr>
          <a:spLocks noChangeArrowheads="1"/>
        </xdr:cNvSpPr>
      </xdr:nvSpPr>
      <xdr:spPr bwMode="auto">
        <a:xfrm>
          <a:off x="4019550" y="4848225"/>
          <a:ext cx="0" cy="361950"/>
        </a:xfrm>
        <a:prstGeom prst="upArrow">
          <a:avLst>
            <a:gd name="adj1" fmla="val 50000"/>
            <a:gd name="adj2" fmla="val -2147483648"/>
          </a:avLst>
        </a:prstGeom>
        <a:solidFill>
          <a:srgbClr val="FF0000"/>
        </a:solidFill>
        <a:ln w="9525">
          <a:noFill/>
          <a:miter lim="800000"/>
          <a:headEnd/>
          <a:tailEnd/>
        </a:ln>
      </xdr:spPr>
    </xdr:sp>
    <xdr:clientData/>
  </xdr:twoCellAnchor>
  <xdr:twoCellAnchor>
    <xdr:from>
      <xdr:col>7</xdr:col>
      <xdr:colOff>0</xdr:colOff>
      <xdr:row>27</xdr:row>
      <xdr:rowOff>9525</xdr:rowOff>
    </xdr:from>
    <xdr:to>
      <xdr:col>7</xdr:col>
      <xdr:colOff>0</xdr:colOff>
      <xdr:row>28</xdr:row>
      <xdr:rowOff>180975</xdr:rowOff>
    </xdr:to>
    <xdr:sp macro="" textlink="">
      <xdr:nvSpPr>
        <xdr:cNvPr id="2367" name="AutoShape 61"/>
        <xdr:cNvSpPr>
          <a:spLocks noChangeArrowheads="1"/>
        </xdr:cNvSpPr>
      </xdr:nvSpPr>
      <xdr:spPr bwMode="auto">
        <a:xfrm>
          <a:off x="4019550" y="5038725"/>
          <a:ext cx="0" cy="361950"/>
        </a:xfrm>
        <a:prstGeom prst="upArrow">
          <a:avLst>
            <a:gd name="adj1" fmla="val 50000"/>
            <a:gd name="adj2" fmla="val -2147483648"/>
          </a:avLst>
        </a:prstGeom>
        <a:solidFill>
          <a:srgbClr val="FF0000"/>
        </a:solidFill>
        <a:ln w="9525">
          <a:noFill/>
          <a:miter lim="800000"/>
          <a:headEnd/>
          <a:tailEnd/>
        </a:ln>
      </xdr:spPr>
    </xdr:sp>
    <xdr:clientData/>
  </xdr:twoCellAnchor>
  <xdr:twoCellAnchor>
    <xdr:from>
      <xdr:col>7</xdr:col>
      <xdr:colOff>0</xdr:colOff>
      <xdr:row>28</xdr:row>
      <xdr:rowOff>9525</xdr:rowOff>
    </xdr:from>
    <xdr:to>
      <xdr:col>7</xdr:col>
      <xdr:colOff>0</xdr:colOff>
      <xdr:row>29</xdr:row>
      <xdr:rowOff>180975</xdr:rowOff>
    </xdr:to>
    <xdr:sp macro="" textlink="">
      <xdr:nvSpPr>
        <xdr:cNvPr id="2368" name="AutoShape 62"/>
        <xdr:cNvSpPr>
          <a:spLocks noChangeArrowheads="1"/>
        </xdr:cNvSpPr>
      </xdr:nvSpPr>
      <xdr:spPr bwMode="auto">
        <a:xfrm>
          <a:off x="4019550" y="5229225"/>
          <a:ext cx="0" cy="361950"/>
        </a:xfrm>
        <a:prstGeom prst="upArrow">
          <a:avLst>
            <a:gd name="adj1" fmla="val 50000"/>
            <a:gd name="adj2" fmla="val -2147483648"/>
          </a:avLst>
        </a:prstGeom>
        <a:solidFill>
          <a:srgbClr val="FF0000"/>
        </a:solidFill>
        <a:ln w="9525">
          <a:noFill/>
          <a:miter lim="800000"/>
          <a:headEnd/>
          <a:tailEnd/>
        </a:ln>
      </xdr:spPr>
    </xdr:sp>
    <xdr:clientData/>
  </xdr:twoCellAnchor>
  <xdr:twoCellAnchor>
    <xdr:from>
      <xdr:col>7</xdr:col>
      <xdr:colOff>0</xdr:colOff>
      <xdr:row>29</xdr:row>
      <xdr:rowOff>9525</xdr:rowOff>
    </xdr:from>
    <xdr:to>
      <xdr:col>7</xdr:col>
      <xdr:colOff>0</xdr:colOff>
      <xdr:row>30</xdr:row>
      <xdr:rowOff>180975</xdr:rowOff>
    </xdr:to>
    <xdr:sp macro="" textlink="">
      <xdr:nvSpPr>
        <xdr:cNvPr id="2369" name="AutoShape 63"/>
        <xdr:cNvSpPr>
          <a:spLocks noChangeArrowheads="1"/>
        </xdr:cNvSpPr>
      </xdr:nvSpPr>
      <xdr:spPr bwMode="auto">
        <a:xfrm>
          <a:off x="4019550" y="5419725"/>
          <a:ext cx="0" cy="361950"/>
        </a:xfrm>
        <a:prstGeom prst="upArrow">
          <a:avLst>
            <a:gd name="adj1" fmla="val 50000"/>
            <a:gd name="adj2" fmla="val -2147483648"/>
          </a:avLst>
        </a:prstGeom>
        <a:solidFill>
          <a:srgbClr val="FF0000"/>
        </a:solidFill>
        <a:ln w="9525">
          <a:noFill/>
          <a:miter lim="800000"/>
          <a:headEnd/>
          <a:tailEnd/>
        </a:ln>
      </xdr:spPr>
    </xdr:sp>
    <xdr:clientData/>
  </xdr:twoCellAnchor>
  <xdr:twoCellAnchor>
    <xdr:from>
      <xdr:col>7</xdr:col>
      <xdr:colOff>0</xdr:colOff>
      <xdr:row>30</xdr:row>
      <xdr:rowOff>9525</xdr:rowOff>
    </xdr:from>
    <xdr:to>
      <xdr:col>7</xdr:col>
      <xdr:colOff>0</xdr:colOff>
      <xdr:row>31</xdr:row>
      <xdr:rowOff>180975</xdr:rowOff>
    </xdr:to>
    <xdr:sp macro="" textlink="">
      <xdr:nvSpPr>
        <xdr:cNvPr id="2370" name="AutoShape 64"/>
        <xdr:cNvSpPr>
          <a:spLocks noChangeArrowheads="1"/>
        </xdr:cNvSpPr>
      </xdr:nvSpPr>
      <xdr:spPr bwMode="auto">
        <a:xfrm>
          <a:off x="4019550" y="5610225"/>
          <a:ext cx="0" cy="361950"/>
        </a:xfrm>
        <a:prstGeom prst="upArrow">
          <a:avLst>
            <a:gd name="adj1" fmla="val 50000"/>
            <a:gd name="adj2" fmla="val -2147483648"/>
          </a:avLst>
        </a:prstGeom>
        <a:solidFill>
          <a:srgbClr val="FF0000"/>
        </a:solidFill>
        <a:ln w="9525">
          <a:noFill/>
          <a:miter lim="800000"/>
          <a:headEnd/>
          <a:tailEnd/>
        </a:ln>
      </xdr:spPr>
    </xdr:sp>
    <xdr:clientData/>
  </xdr:twoCellAnchor>
  <xdr:twoCellAnchor>
    <xdr:from>
      <xdr:col>7</xdr:col>
      <xdr:colOff>0</xdr:colOff>
      <xdr:row>31</xdr:row>
      <xdr:rowOff>9525</xdr:rowOff>
    </xdr:from>
    <xdr:to>
      <xdr:col>7</xdr:col>
      <xdr:colOff>0</xdr:colOff>
      <xdr:row>32</xdr:row>
      <xdr:rowOff>180975</xdr:rowOff>
    </xdr:to>
    <xdr:sp macro="" textlink="">
      <xdr:nvSpPr>
        <xdr:cNvPr id="2371" name="AutoShape 65"/>
        <xdr:cNvSpPr>
          <a:spLocks noChangeArrowheads="1"/>
        </xdr:cNvSpPr>
      </xdr:nvSpPr>
      <xdr:spPr bwMode="auto">
        <a:xfrm>
          <a:off x="4019550" y="5800725"/>
          <a:ext cx="0" cy="361950"/>
        </a:xfrm>
        <a:prstGeom prst="upArrow">
          <a:avLst>
            <a:gd name="adj1" fmla="val 50000"/>
            <a:gd name="adj2" fmla="val -2147483648"/>
          </a:avLst>
        </a:prstGeom>
        <a:solidFill>
          <a:srgbClr val="FF0000"/>
        </a:solidFill>
        <a:ln w="9525">
          <a:noFill/>
          <a:miter lim="800000"/>
          <a:headEnd/>
          <a:tailEnd/>
        </a:ln>
      </xdr:spPr>
    </xdr:sp>
    <xdr:clientData/>
  </xdr:twoCellAnchor>
  <xdr:twoCellAnchor>
    <xdr:from>
      <xdr:col>7</xdr:col>
      <xdr:colOff>0</xdr:colOff>
      <xdr:row>32</xdr:row>
      <xdr:rowOff>9525</xdr:rowOff>
    </xdr:from>
    <xdr:to>
      <xdr:col>7</xdr:col>
      <xdr:colOff>0</xdr:colOff>
      <xdr:row>33</xdr:row>
      <xdr:rowOff>180975</xdr:rowOff>
    </xdr:to>
    <xdr:sp macro="" textlink="">
      <xdr:nvSpPr>
        <xdr:cNvPr id="2372" name="AutoShape 66"/>
        <xdr:cNvSpPr>
          <a:spLocks noChangeArrowheads="1"/>
        </xdr:cNvSpPr>
      </xdr:nvSpPr>
      <xdr:spPr bwMode="auto">
        <a:xfrm>
          <a:off x="4019550" y="5991225"/>
          <a:ext cx="0" cy="361950"/>
        </a:xfrm>
        <a:prstGeom prst="upArrow">
          <a:avLst>
            <a:gd name="adj1" fmla="val 50000"/>
            <a:gd name="adj2" fmla="val -2147483648"/>
          </a:avLst>
        </a:prstGeom>
        <a:solidFill>
          <a:srgbClr val="FF0000"/>
        </a:solidFill>
        <a:ln w="9525">
          <a:noFill/>
          <a:miter lim="800000"/>
          <a:headEnd/>
          <a:tailEnd/>
        </a:ln>
      </xdr:spPr>
    </xdr:sp>
    <xdr:clientData/>
  </xdr:twoCellAnchor>
  <xdr:twoCellAnchor>
    <xdr:from>
      <xdr:col>7</xdr:col>
      <xdr:colOff>0</xdr:colOff>
      <xdr:row>33</xdr:row>
      <xdr:rowOff>9525</xdr:rowOff>
    </xdr:from>
    <xdr:to>
      <xdr:col>7</xdr:col>
      <xdr:colOff>0</xdr:colOff>
      <xdr:row>34</xdr:row>
      <xdr:rowOff>180975</xdr:rowOff>
    </xdr:to>
    <xdr:sp macro="" textlink="">
      <xdr:nvSpPr>
        <xdr:cNvPr id="2373" name="AutoShape 67"/>
        <xdr:cNvSpPr>
          <a:spLocks noChangeArrowheads="1"/>
        </xdr:cNvSpPr>
      </xdr:nvSpPr>
      <xdr:spPr bwMode="auto">
        <a:xfrm>
          <a:off x="4019550" y="6181725"/>
          <a:ext cx="0" cy="361950"/>
        </a:xfrm>
        <a:prstGeom prst="upArrow">
          <a:avLst>
            <a:gd name="adj1" fmla="val 50000"/>
            <a:gd name="adj2" fmla="val -2147483648"/>
          </a:avLst>
        </a:prstGeom>
        <a:solidFill>
          <a:srgbClr val="FF0000"/>
        </a:solidFill>
        <a:ln w="9525">
          <a:noFill/>
          <a:miter lim="800000"/>
          <a:headEnd/>
          <a:tailEnd/>
        </a:ln>
      </xdr:spPr>
    </xdr:sp>
    <xdr:clientData/>
  </xdr:twoCellAnchor>
  <xdr:twoCellAnchor>
    <xdr:from>
      <xdr:col>7</xdr:col>
      <xdr:colOff>0</xdr:colOff>
      <xdr:row>34</xdr:row>
      <xdr:rowOff>9525</xdr:rowOff>
    </xdr:from>
    <xdr:to>
      <xdr:col>7</xdr:col>
      <xdr:colOff>0</xdr:colOff>
      <xdr:row>35</xdr:row>
      <xdr:rowOff>180975</xdr:rowOff>
    </xdr:to>
    <xdr:sp macro="" textlink="">
      <xdr:nvSpPr>
        <xdr:cNvPr id="2374" name="AutoShape 68"/>
        <xdr:cNvSpPr>
          <a:spLocks noChangeArrowheads="1"/>
        </xdr:cNvSpPr>
      </xdr:nvSpPr>
      <xdr:spPr bwMode="auto">
        <a:xfrm>
          <a:off x="4019550" y="6372225"/>
          <a:ext cx="0" cy="361950"/>
        </a:xfrm>
        <a:prstGeom prst="upArrow">
          <a:avLst>
            <a:gd name="adj1" fmla="val 50000"/>
            <a:gd name="adj2" fmla="val -2147483648"/>
          </a:avLst>
        </a:prstGeom>
        <a:solidFill>
          <a:srgbClr val="FF0000"/>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tabSelected="1" zoomScale="130" workbookViewId="0">
      <selection activeCell="B18" sqref="B18"/>
    </sheetView>
  </sheetViews>
  <sheetFormatPr defaultColWidth="8.85546875" defaultRowHeight="12.75" x14ac:dyDescent="0.2"/>
  <cols>
    <col min="1" max="1" width="2" style="277" bestFit="1" customWidth="1"/>
    <col min="2" max="2" width="123.7109375" style="280" bestFit="1" customWidth="1"/>
    <col min="3" max="16384" width="8.85546875" style="277"/>
  </cols>
  <sheetData>
    <row r="1" spans="1:2" x14ac:dyDescent="0.2">
      <c r="B1" s="278" t="s">
        <v>249</v>
      </c>
    </row>
    <row r="2" spans="1:2" x14ac:dyDescent="0.2">
      <c r="A2" s="279" t="s">
        <v>220</v>
      </c>
      <c r="B2" s="280" t="s">
        <v>482</v>
      </c>
    </row>
    <row r="3" spans="1:2" x14ac:dyDescent="0.2">
      <c r="A3" s="279" t="s">
        <v>221</v>
      </c>
      <c r="B3" s="281" t="s">
        <v>477</v>
      </c>
    </row>
    <row r="4" spans="1:2" x14ac:dyDescent="0.2">
      <c r="A4" s="279" t="s">
        <v>222</v>
      </c>
      <c r="B4" s="280" t="s">
        <v>478</v>
      </c>
    </row>
    <row r="8" spans="1:2" x14ac:dyDescent="0.2">
      <c r="B8" s="278" t="s">
        <v>218</v>
      </c>
    </row>
    <row r="9" spans="1:2" x14ac:dyDescent="0.2">
      <c r="A9" s="279" t="s">
        <v>220</v>
      </c>
      <c r="B9" s="700" t="s">
        <v>223</v>
      </c>
    </row>
    <row r="10" spans="1:2" ht="25.5" x14ac:dyDescent="0.2">
      <c r="A10" s="279" t="s">
        <v>221</v>
      </c>
      <c r="B10" s="714" t="s">
        <v>484</v>
      </c>
    </row>
    <row r="11" spans="1:2" x14ac:dyDescent="0.2">
      <c r="A11" s="279" t="s">
        <v>222</v>
      </c>
      <c r="B11" s="713" t="s">
        <v>483</v>
      </c>
    </row>
    <row r="12" spans="1:2" x14ac:dyDescent="0.2">
      <c r="A12" s="279" t="s">
        <v>224</v>
      </c>
      <c r="B12" s="715" t="s">
        <v>485</v>
      </c>
    </row>
    <row r="13" spans="1:2" x14ac:dyDescent="0.2">
      <c r="A13" s="279" t="s">
        <v>255</v>
      </c>
      <c r="B13" s="714" t="s">
        <v>486</v>
      </c>
    </row>
    <row r="14" spans="1:2" ht="25.5" x14ac:dyDescent="0.2">
      <c r="B14" s="282" t="s">
        <v>489</v>
      </c>
    </row>
    <row r="15" spans="1:2" x14ac:dyDescent="0.2">
      <c r="B15" s="282" t="s">
        <v>219</v>
      </c>
    </row>
    <row r="16" spans="1:2" x14ac:dyDescent="0.2">
      <c r="B16" s="282" t="s">
        <v>225</v>
      </c>
    </row>
    <row r="17" spans="1:2" ht="25.5" x14ac:dyDescent="0.2">
      <c r="A17" s="277">
        <v>6</v>
      </c>
      <c r="B17" s="283" t="s">
        <v>479</v>
      </c>
    </row>
  </sheetData>
  <phoneticPr fontId="0" type="noConversion"/>
  <pageMargins left="0.75" right="0.75" top="1" bottom="1" header="0.5" footer="0.5"/>
  <pageSetup scale="96" orientation="landscape" r:id="rId1"/>
  <headerFooter alignWithMargins="0">
    <oddHeader>&amp;CFitness Center Space Calculator Instructions</oddHeader>
    <oddFooter>&amp;A&amp;RPage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
  <sheetViews>
    <sheetView zoomScale="115" workbookViewId="0">
      <pane xSplit="1" ySplit="2" topLeftCell="B3" activePane="bottomRight" state="frozen"/>
      <selection pane="topRight" activeCell="B1" sqref="B1"/>
      <selection pane="bottomLeft" activeCell="A3" sqref="A3"/>
      <selection pane="bottomRight" activeCell="B7" sqref="B7"/>
    </sheetView>
  </sheetViews>
  <sheetFormatPr defaultRowHeight="12.75" x14ac:dyDescent="0.2"/>
  <cols>
    <col min="1" max="1" width="22.42578125" bestFit="1" customWidth="1"/>
    <col min="2" max="2" width="8.85546875" style="285" customWidth="1"/>
    <col min="14" max="14" width="8.85546875" style="285" customWidth="1"/>
    <col min="15" max="15" width="12.28515625" style="289" customWidth="1"/>
  </cols>
  <sheetData>
    <row r="1" spans="1:17" s="290" customFormat="1" ht="51.75" thickBot="1" x14ac:dyDescent="0.25">
      <c r="A1" s="697" t="s">
        <v>384</v>
      </c>
      <c r="B1" s="291" t="s">
        <v>363</v>
      </c>
      <c r="C1" s="290" t="s">
        <v>364</v>
      </c>
      <c r="D1" s="290" t="s">
        <v>365</v>
      </c>
      <c r="E1" s="290" t="s">
        <v>366</v>
      </c>
      <c r="F1" s="290" t="s">
        <v>367</v>
      </c>
      <c r="G1" s="290" t="s">
        <v>373</v>
      </c>
      <c r="H1" s="290" t="s">
        <v>374</v>
      </c>
      <c r="I1" s="290" t="s">
        <v>375</v>
      </c>
      <c r="J1" s="290" t="s">
        <v>376</v>
      </c>
      <c r="K1" s="290" t="s">
        <v>377</v>
      </c>
      <c r="L1" s="290" t="s">
        <v>378</v>
      </c>
      <c r="M1" s="290" t="s">
        <v>379</v>
      </c>
      <c r="N1" s="291" t="s">
        <v>380</v>
      </c>
      <c r="O1" s="298" t="s">
        <v>383</v>
      </c>
      <c r="P1" s="298" t="s">
        <v>390</v>
      </c>
      <c r="Q1" s="298" t="s">
        <v>391</v>
      </c>
    </row>
    <row r="2" spans="1:17" s="294" customFormat="1" x14ac:dyDescent="0.2">
      <c r="A2" s="294" t="s">
        <v>369</v>
      </c>
      <c r="B2" s="698" t="s">
        <v>392</v>
      </c>
      <c r="C2" s="698"/>
      <c r="D2" s="698"/>
      <c r="E2" s="698"/>
      <c r="F2" s="698"/>
      <c r="G2" s="698"/>
      <c r="H2" s="698"/>
      <c r="I2" s="698"/>
      <c r="J2" s="698"/>
      <c r="K2" s="698"/>
      <c r="L2" s="698"/>
      <c r="M2" s="698"/>
      <c r="N2" s="295"/>
    </row>
    <row r="3" spans="1:17" x14ac:dyDescent="0.2">
      <c r="A3" t="s">
        <v>385</v>
      </c>
      <c r="B3" s="698">
        <v>24</v>
      </c>
      <c r="C3" s="698"/>
      <c r="D3" s="698"/>
      <c r="E3" s="698"/>
      <c r="F3" s="698"/>
      <c r="G3" s="698"/>
      <c r="H3" s="698"/>
      <c r="I3" s="698"/>
      <c r="J3" s="698"/>
      <c r="K3" s="698"/>
      <c r="L3" s="698"/>
      <c r="M3" s="698"/>
    </row>
    <row r="4" spans="1:17" ht="38.25" x14ac:dyDescent="0.2">
      <c r="A4" s="157" t="s">
        <v>361</v>
      </c>
      <c r="B4" s="698">
        <v>60</v>
      </c>
      <c r="C4" s="698"/>
      <c r="D4" s="698"/>
      <c r="E4" s="698"/>
      <c r="F4" s="698"/>
      <c r="G4" s="698"/>
      <c r="H4" s="698"/>
      <c r="I4" s="698"/>
      <c r="J4" s="698"/>
      <c r="K4" s="698"/>
      <c r="L4" s="698"/>
      <c r="M4" s="698"/>
    </row>
    <row r="5" spans="1:17" x14ac:dyDescent="0.2">
      <c r="A5" t="s">
        <v>360</v>
      </c>
      <c r="B5" s="698">
        <v>10</v>
      </c>
      <c r="C5" s="698"/>
      <c r="D5" s="698"/>
      <c r="E5" s="698"/>
      <c r="F5" s="698"/>
      <c r="G5" s="698"/>
      <c r="H5" s="698"/>
      <c r="I5" s="698"/>
      <c r="J5" s="698"/>
      <c r="K5" s="698"/>
      <c r="L5" s="698"/>
      <c r="M5" s="698"/>
    </row>
    <row r="6" spans="1:17" s="287" customFormat="1" ht="13.5" thickBot="1" x14ac:dyDescent="0.25">
      <c r="A6" s="287" t="s">
        <v>362</v>
      </c>
      <c r="B6" s="699">
        <v>360</v>
      </c>
      <c r="C6" s="287">
        <f t="shared" ref="C6:M6" si="0">$B$6</f>
        <v>360</v>
      </c>
      <c r="D6" s="287">
        <f t="shared" si="0"/>
        <v>360</v>
      </c>
      <c r="E6" s="287">
        <f t="shared" si="0"/>
        <v>360</v>
      </c>
      <c r="F6" s="287">
        <f t="shared" si="0"/>
        <v>360</v>
      </c>
      <c r="G6" s="287">
        <f t="shared" si="0"/>
        <v>360</v>
      </c>
      <c r="H6" s="287">
        <f t="shared" si="0"/>
        <v>360</v>
      </c>
      <c r="I6" s="287">
        <f t="shared" si="0"/>
        <v>360</v>
      </c>
      <c r="J6" s="287">
        <f t="shared" si="0"/>
        <v>360</v>
      </c>
      <c r="K6" s="287">
        <f t="shared" si="0"/>
        <v>360</v>
      </c>
      <c r="L6" s="287">
        <f t="shared" si="0"/>
        <v>360</v>
      </c>
      <c r="M6" s="287">
        <f t="shared" si="0"/>
        <v>360</v>
      </c>
      <c r="N6" s="288"/>
      <c r="O6" s="299"/>
    </row>
    <row r="7" spans="1:17" ht="13.5" thickTop="1" x14ac:dyDescent="0.2">
      <c r="B7" s="286">
        <f t="shared" ref="B7:M7" si="1">B3*B4*B5/B6</f>
        <v>40</v>
      </c>
      <c r="C7" s="284">
        <f t="shared" si="1"/>
        <v>0</v>
      </c>
      <c r="D7" s="284">
        <f t="shared" si="1"/>
        <v>0</v>
      </c>
      <c r="E7" s="284">
        <f t="shared" si="1"/>
        <v>0</v>
      </c>
      <c r="F7" s="284">
        <f t="shared" si="1"/>
        <v>0</v>
      </c>
      <c r="G7" s="284">
        <f t="shared" si="1"/>
        <v>0</v>
      </c>
      <c r="H7" s="284">
        <f t="shared" si="1"/>
        <v>0</v>
      </c>
      <c r="I7" s="284">
        <f t="shared" si="1"/>
        <v>0</v>
      </c>
      <c r="J7" s="284">
        <f t="shared" si="1"/>
        <v>0</v>
      </c>
      <c r="K7" s="284">
        <f t="shared" si="1"/>
        <v>0</v>
      </c>
      <c r="L7" s="284">
        <f t="shared" si="1"/>
        <v>0</v>
      </c>
      <c r="M7" s="284">
        <f t="shared" si="1"/>
        <v>0</v>
      </c>
      <c r="N7" s="286">
        <f>SUM(B7:M7)</f>
        <v>40</v>
      </c>
      <c r="O7" s="301">
        <f>IF(N7&lt;30,0,N7)</f>
        <v>40</v>
      </c>
      <c r="P7" s="284">
        <f>O7*0.75</f>
        <v>30</v>
      </c>
      <c r="Q7" s="284">
        <f>P7*0.9</f>
        <v>27</v>
      </c>
    </row>
    <row r="8" spans="1:17" s="292" customFormat="1" x14ac:dyDescent="0.2">
      <c r="B8" s="293"/>
      <c r="N8" s="293"/>
      <c r="O8" s="300"/>
    </row>
    <row r="9" spans="1:17" s="292" customFormat="1" x14ac:dyDescent="0.2">
      <c r="B9" s="293"/>
      <c r="N9" s="293"/>
      <c r="O9" s="300"/>
    </row>
    <row r="10" spans="1:17" x14ac:dyDescent="0.2">
      <c r="A10" s="289" t="s">
        <v>382</v>
      </c>
    </row>
    <row r="11" spans="1:17" x14ac:dyDescent="0.2">
      <c r="B11" s="285" t="s">
        <v>363</v>
      </c>
      <c r="C11" t="s">
        <v>364</v>
      </c>
      <c r="D11" t="s">
        <v>365</v>
      </c>
      <c r="E11" t="s">
        <v>366</v>
      </c>
      <c r="F11" t="s">
        <v>367</v>
      </c>
      <c r="G11" t="s">
        <v>373</v>
      </c>
      <c r="H11" t="s">
        <v>374</v>
      </c>
      <c r="I11" t="s">
        <v>375</v>
      </c>
      <c r="J11" t="s">
        <v>376</v>
      </c>
      <c r="K11" t="s">
        <v>377</v>
      </c>
      <c r="L11" t="s">
        <v>378</v>
      </c>
      <c r="M11" t="s">
        <v>379</v>
      </c>
      <c r="N11" s="285" t="s">
        <v>380</v>
      </c>
    </row>
    <row r="12" spans="1:17" s="296" customFormat="1" ht="38.25" x14ac:dyDescent="0.2">
      <c r="A12" s="296" t="s">
        <v>369</v>
      </c>
      <c r="B12" s="297" t="s">
        <v>370</v>
      </c>
      <c r="C12" s="296" t="s">
        <v>371</v>
      </c>
      <c r="D12" s="296" t="s">
        <v>372</v>
      </c>
      <c r="N12" s="297"/>
    </row>
    <row r="13" spans="1:17" x14ac:dyDescent="0.2">
      <c r="A13" t="s">
        <v>385</v>
      </c>
      <c r="B13" s="285">
        <v>200</v>
      </c>
      <c r="C13">
        <v>50</v>
      </c>
      <c r="D13">
        <v>550</v>
      </c>
    </row>
    <row r="14" spans="1:17" ht="38.25" x14ac:dyDescent="0.2">
      <c r="A14" s="157" t="s">
        <v>368</v>
      </c>
      <c r="B14" s="285">
        <v>60</v>
      </c>
      <c r="C14">
        <v>90</v>
      </c>
      <c r="D14">
        <v>179</v>
      </c>
    </row>
    <row r="15" spans="1:17" x14ac:dyDescent="0.2">
      <c r="A15" t="s">
        <v>360</v>
      </c>
      <c r="B15" s="285">
        <v>6</v>
      </c>
      <c r="C15">
        <v>2</v>
      </c>
      <c r="D15">
        <v>1</v>
      </c>
    </row>
    <row r="16" spans="1:17" s="287" customFormat="1" ht="13.5" thickBot="1" x14ac:dyDescent="0.25">
      <c r="A16" s="287" t="s">
        <v>362</v>
      </c>
      <c r="B16" s="288">
        <v>363</v>
      </c>
      <c r="C16" s="287">
        <f t="shared" ref="C16:M16" si="2">$B$16</f>
        <v>363</v>
      </c>
      <c r="D16" s="287">
        <f t="shared" si="2"/>
        <v>363</v>
      </c>
      <c r="E16" s="287">
        <f t="shared" si="2"/>
        <v>363</v>
      </c>
      <c r="F16" s="287">
        <f t="shared" si="2"/>
        <v>363</v>
      </c>
      <c r="G16" s="287">
        <f t="shared" si="2"/>
        <v>363</v>
      </c>
      <c r="H16" s="287">
        <f t="shared" si="2"/>
        <v>363</v>
      </c>
      <c r="I16" s="287">
        <f t="shared" si="2"/>
        <v>363</v>
      </c>
      <c r="J16" s="287">
        <f t="shared" si="2"/>
        <v>363</v>
      </c>
      <c r="K16" s="287">
        <f t="shared" si="2"/>
        <v>363</v>
      </c>
      <c r="L16" s="287">
        <f t="shared" si="2"/>
        <v>363</v>
      </c>
      <c r="M16" s="287">
        <f t="shared" si="2"/>
        <v>363</v>
      </c>
      <c r="N16" s="288"/>
      <c r="O16" s="299"/>
    </row>
    <row r="17" spans="1:15" s="284" customFormat="1" ht="13.5" thickTop="1" x14ac:dyDescent="0.2">
      <c r="A17" s="284" t="s">
        <v>381</v>
      </c>
      <c r="B17" s="286">
        <f t="shared" ref="B17:M17" si="3">B13*B14*B15/B16</f>
        <v>198.34710743801654</v>
      </c>
      <c r="C17" s="284">
        <f t="shared" si="3"/>
        <v>24.793388429752067</v>
      </c>
      <c r="D17" s="284">
        <f t="shared" si="3"/>
        <v>271.21212121212119</v>
      </c>
      <c r="E17" s="284">
        <f t="shared" si="3"/>
        <v>0</v>
      </c>
      <c r="F17" s="284">
        <f t="shared" si="3"/>
        <v>0</v>
      </c>
      <c r="G17" s="284">
        <f t="shared" si="3"/>
        <v>0</v>
      </c>
      <c r="H17" s="284">
        <f t="shared" si="3"/>
        <v>0</v>
      </c>
      <c r="I17" s="284">
        <f t="shared" si="3"/>
        <v>0</v>
      </c>
      <c r="J17" s="284">
        <f t="shared" si="3"/>
        <v>0</v>
      </c>
      <c r="K17" s="284">
        <f t="shared" si="3"/>
        <v>0</v>
      </c>
      <c r="L17" s="284">
        <f t="shared" si="3"/>
        <v>0</v>
      </c>
      <c r="M17" s="284">
        <f t="shared" si="3"/>
        <v>0</v>
      </c>
      <c r="N17" s="286">
        <f>SUM(B17:M17)</f>
        <v>494.3526170798898</v>
      </c>
      <c r="O17" s="301">
        <f>IF(N17&lt;30,0,N17)</f>
        <v>494.3526170798898</v>
      </c>
    </row>
  </sheetData>
  <phoneticPr fontId="0" type="noConversion"/>
  <printOptions horizontalCentered="1" gridLines="1"/>
  <pageMargins left="0.75" right="0.75" top="1" bottom="1" header="0.5" footer="0.5"/>
  <pageSetup scale="86" orientation="landscape" r:id="rId1"/>
  <headerFooter alignWithMargins="0">
    <oddHeader>&amp;A</oddHeader>
    <oddFooter>&amp;L&amp;BUSAF Confidential&amp;B&amp;C&amp;D&amp;RPage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0"/>
  <sheetViews>
    <sheetView showGridLines="0" showZeros="0" zoomScale="115" zoomScaleNormal="82" workbookViewId="0">
      <selection activeCell="C10" sqref="C10"/>
    </sheetView>
  </sheetViews>
  <sheetFormatPr defaultRowHeight="12.75" x14ac:dyDescent="0.2"/>
  <cols>
    <col min="1" max="1" width="1.28515625" customWidth="1"/>
    <col min="2" max="2" width="2.28515625" customWidth="1"/>
    <col min="3" max="3" width="45.85546875" customWidth="1"/>
    <col min="4" max="4" width="1.140625" customWidth="1"/>
    <col min="5" max="5" width="8.140625" style="38" customWidth="1"/>
    <col min="6" max="6" width="6.85546875" customWidth="1"/>
    <col min="7" max="7" width="7.5703125" customWidth="1"/>
    <col min="8" max="8" width="7.5703125" hidden="1" customWidth="1"/>
    <col min="9" max="9" width="8.140625" hidden="1" customWidth="1"/>
    <col min="10" max="10" width="1.42578125" customWidth="1"/>
    <col min="11" max="11" width="49.85546875" customWidth="1"/>
  </cols>
  <sheetData>
    <row r="1" spans="2:12" ht="18.75" x14ac:dyDescent="0.3">
      <c r="B1" s="26" t="s">
        <v>0</v>
      </c>
    </row>
    <row r="2" spans="2:12" ht="45" customHeight="1" x14ac:dyDescent="0.2">
      <c r="B2" s="1" t="s">
        <v>8</v>
      </c>
      <c r="C2" s="1"/>
      <c r="D2" s="302"/>
      <c r="E2" s="302" t="s">
        <v>16</v>
      </c>
      <c r="F2" s="27"/>
      <c r="G2" s="27"/>
      <c r="K2" s="695" t="s">
        <v>384</v>
      </c>
    </row>
    <row r="3" spans="2:12" ht="13.5" thickBot="1" x14ac:dyDescent="0.25">
      <c r="C3" s="1"/>
      <c r="D3" s="5"/>
      <c r="E3" s="39"/>
      <c r="F3" s="5"/>
    </row>
    <row r="4" spans="2:12" ht="13.5" customHeight="1" x14ac:dyDescent="0.2">
      <c r="B4" s="8"/>
      <c r="C4" s="9" t="s">
        <v>1</v>
      </c>
      <c r="D4" s="10"/>
      <c r="E4" s="40" t="s">
        <v>2</v>
      </c>
      <c r="F4" s="10" t="s">
        <v>4</v>
      </c>
      <c r="G4" s="10"/>
      <c r="H4" s="10" t="s">
        <v>10</v>
      </c>
      <c r="I4" s="8"/>
      <c r="J4" s="8"/>
      <c r="K4" s="10" t="s">
        <v>6</v>
      </c>
    </row>
    <row r="5" spans="2:12" ht="12" customHeight="1" x14ac:dyDescent="0.2">
      <c r="B5" s="11"/>
      <c r="C5" s="12"/>
      <c r="D5" s="13"/>
      <c r="E5" s="41"/>
      <c r="F5" s="14" t="s">
        <v>3</v>
      </c>
      <c r="G5" s="14" t="s">
        <v>5</v>
      </c>
      <c r="H5" s="14" t="s">
        <v>3</v>
      </c>
      <c r="I5" s="14" t="s">
        <v>5</v>
      </c>
      <c r="J5" s="14"/>
      <c r="K5" s="13"/>
    </row>
    <row r="6" spans="2:12" ht="4.5" customHeight="1" x14ac:dyDescent="0.2">
      <c r="B6" s="11"/>
      <c r="C6" s="12"/>
      <c r="D6" s="13"/>
      <c r="E6" s="41"/>
      <c r="F6" s="13"/>
      <c r="G6" s="13"/>
      <c r="H6" s="13"/>
      <c r="I6" s="13"/>
      <c r="J6" s="13"/>
      <c r="K6" s="13"/>
    </row>
    <row r="7" spans="2:12" ht="56.25" customHeight="1" x14ac:dyDescent="0.2">
      <c r="B7" s="7">
        <v>1</v>
      </c>
      <c r="C7" s="7" t="s">
        <v>246</v>
      </c>
      <c r="D7" s="3"/>
      <c r="E7" s="696">
        <v>8000</v>
      </c>
      <c r="F7" s="18">
        <v>1</v>
      </c>
      <c r="G7" s="19">
        <v>8000</v>
      </c>
      <c r="H7" s="18">
        <v>1</v>
      </c>
      <c r="I7" s="19">
        <f>H7*E7</f>
        <v>8000</v>
      </c>
      <c r="J7" s="20"/>
      <c r="K7" s="21" t="s">
        <v>18</v>
      </c>
    </row>
    <row r="8" spans="2:12" ht="50.1" customHeight="1" x14ac:dyDescent="0.2">
      <c r="B8" s="7">
        <v>2</v>
      </c>
      <c r="C8" s="6" t="s">
        <v>386</v>
      </c>
      <c r="D8" s="2"/>
      <c r="E8" s="696">
        <v>2000</v>
      </c>
      <c r="F8" s="22">
        <v>0.5</v>
      </c>
      <c r="G8" s="19">
        <f>F8*E8</f>
        <v>1000</v>
      </c>
      <c r="H8" s="22">
        <v>0.5</v>
      </c>
      <c r="I8" s="19">
        <f>H8*E8</f>
        <v>1000</v>
      </c>
      <c r="J8" s="25"/>
      <c r="K8" s="21" t="s">
        <v>247</v>
      </c>
    </row>
    <row r="9" spans="2:12" ht="50.1" customHeight="1" x14ac:dyDescent="0.2">
      <c r="B9" s="7">
        <v>3</v>
      </c>
      <c r="C9" s="7" t="s">
        <v>17</v>
      </c>
      <c r="D9" s="4"/>
      <c r="E9" s="696">
        <v>2500</v>
      </c>
      <c r="F9" s="23"/>
      <c r="G9" s="24"/>
      <c r="H9" s="23"/>
      <c r="I9" s="24"/>
      <c r="J9" s="25"/>
      <c r="K9" s="21" t="s">
        <v>248</v>
      </c>
    </row>
    <row r="10" spans="2:12" ht="50.1" customHeight="1" x14ac:dyDescent="0.2">
      <c r="B10" s="7">
        <v>4</v>
      </c>
      <c r="C10" s="7" t="s">
        <v>404</v>
      </c>
      <c r="D10" s="4"/>
      <c r="E10" s="696">
        <v>5000</v>
      </c>
      <c r="F10" s="22">
        <v>0</v>
      </c>
      <c r="G10" s="19">
        <f>F10*E10</f>
        <v>0</v>
      </c>
      <c r="H10" s="303"/>
      <c r="I10" s="24"/>
      <c r="J10" s="25"/>
      <c r="K10" s="21" t="s">
        <v>405</v>
      </c>
    </row>
    <row r="11" spans="2:12" ht="50.1" customHeight="1" x14ac:dyDescent="0.2">
      <c r="B11" s="7">
        <v>5</v>
      </c>
      <c r="C11" s="7" t="s">
        <v>481</v>
      </c>
      <c r="D11" s="4"/>
      <c r="E11" s="696"/>
      <c r="F11" s="22">
        <v>1</v>
      </c>
      <c r="G11" s="19"/>
      <c r="H11" s="303"/>
      <c r="I11" s="24"/>
      <c r="J11" s="25"/>
      <c r="K11" s="21" t="s">
        <v>19</v>
      </c>
      <c r="L11" s="712"/>
    </row>
    <row r="12" spans="2:12" ht="50.1" customHeight="1" x14ac:dyDescent="0.2">
      <c r="B12" s="7">
        <v>6</v>
      </c>
      <c r="C12" s="7" t="s">
        <v>406</v>
      </c>
      <c r="D12" s="2"/>
      <c r="E12" s="696">
        <v>0</v>
      </c>
      <c r="F12" s="22">
        <v>1</v>
      </c>
      <c r="G12" s="19">
        <f>F12*E12</f>
        <v>0</v>
      </c>
      <c r="H12" s="22">
        <v>1</v>
      </c>
      <c r="I12" s="19">
        <f>H12*E12</f>
        <v>0</v>
      </c>
      <c r="J12" s="25"/>
      <c r="K12" s="21" t="s">
        <v>407</v>
      </c>
      <c r="L12" s="712"/>
    </row>
    <row r="13" spans="2:12" ht="57" customHeight="1" x14ac:dyDescent="0.2">
      <c r="B13" s="7">
        <v>7</v>
      </c>
      <c r="C13" s="6" t="s">
        <v>20</v>
      </c>
      <c r="D13" s="2"/>
      <c r="E13" s="696">
        <f>'TDY Calc'!$O$17</f>
        <v>494.3526170798898</v>
      </c>
      <c r="F13" s="23"/>
      <c r="G13" s="24"/>
      <c r="H13" s="22">
        <v>0.25</v>
      </c>
      <c r="I13" s="19">
        <f>H13*E13</f>
        <v>123.58815426997245</v>
      </c>
      <c r="J13" s="25"/>
      <c r="K13" s="21" t="s">
        <v>408</v>
      </c>
    </row>
    <row r="14" spans="2:12" ht="50.1" customHeight="1" x14ac:dyDescent="0.2">
      <c r="B14" s="7">
        <v>8</v>
      </c>
      <c r="C14" s="7" t="s">
        <v>21</v>
      </c>
      <c r="D14" s="2"/>
      <c r="E14" s="696">
        <v>0</v>
      </c>
      <c r="F14" s="22">
        <v>1</v>
      </c>
      <c r="G14" s="19">
        <f>F14*E14</f>
        <v>0</v>
      </c>
      <c r="H14" s="22">
        <v>1</v>
      </c>
      <c r="I14" s="19">
        <f>H14*E14</f>
        <v>0</v>
      </c>
      <c r="J14" s="25"/>
      <c r="K14" s="21" t="s">
        <v>22</v>
      </c>
    </row>
    <row r="15" spans="2:12" x14ac:dyDescent="0.2">
      <c r="B15" s="15"/>
      <c r="C15" s="16" t="s">
        <v>7</v>
      </c>
      <c r="D15" s="15"/>
      <c r="E15" s="42"/>
      <c r="F15" s="15"/>
      <c r="G15" s="17">
        <f>SUM(G7:G14)</f>
        <v>9000</v>
      </c>
      <c r="H15" s="15"/>
      <c r="I15" s="17">
        <f>SUM(I7:I13)</f>
        <v>9123.5881542699717</v>
      </c>
      <c r="J15" s="15"/>
      <c r="K15" s="15"/>
    </row>
    <row r="16" spans="2:12" hidden="1" x14ac:dyDescent="0.2">
      <c r="C16" s="1" t="s">
        <v>9</v>
      </c>
    </row>
    <row r="17" spans="5:5" hidden="1" x14ac:dyDescent="0.2"/>
    <row r="18" spans="5:5" hidden="1" x14ac:dyDescent="0.2"/>
    <row r="20" spans="5:5" ht="48.6" customHeight="1" x14ac:dyDescent="0.2">
      <c r="E20"/>
    </row>
  </sheetData>
  <phoneticPr fontId="0" type="noConversion"/>
  <printOptions horizontalCentered="1"/>
  <pageMargins left="0.75" right="0.75" top="1" bottom="1" header="0.5" footer="0.5"/>
  <pageSetup orientation="landscape" r:id="rId1"/>
  <headerFooter alignWithMargins="0">
    <oddHeader>&amp;A</oddHeader>
    <oddFooter>&amp;L&amp;BUSAF Confidential&amp;B&amp;C&amp;D&amp;RPage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49"/>
  <sheetViews>
    <sheetView showGridLines="0" zoomScale="115" workbookViewId="0">
      <pane xSplit="9" ySplit="6" topLeftCell="J28" activePane="bottomRight" state="frozen"/>
      <selection pane="topRight" activeCell="J1" sqref="J1"/>
      <selection pane="bottomLeft" activeCell="A7" sqref="A7"/>
      <selection pane="bottomRight" activeCell="F2" sqref="F2"/>
    </sheetView>
  </sheetViews>
  <sheetFormatPr defaultColWidth="9.140625" defaultRowHeight="12.75" x14ac:dyDescent="0.2"/>
  <cols>
    <col min="1" max="1" width="1.28515625" style="29" customWidth="1"/>
    <col min="2" max="2" width="16.7109375" style="29" customWidth="1"/>
    <col min="3" max="3" width="8.7109375" style="29" customWidth="1"/>
    <col min="4" max="4" width="2.140625" style="29" customWidth="1"/>
    <col min="5" max="5" width="8" style="29" bestFit="1" customWidth="1"/>
    <col min="6" max="6" width="13.42578125" style="29" customWidth="1"/>
    <col min="7" max="7" width="10" style="29" bestFit="1" customWidth="1"/>
    <col min="8" max="8" width="2.28515625" style="53" customWidth="1"/>
    <col min="9" max="9" width="9.140625" style="29" hidden="1" customWidth="1"/>
    <col min="10" max="10" width="11.140625" style="57" customWidth="1"/>
    <col min="11" max="16384" width="9.140625" style="29"/>
  </cols>
  <sheetData>
    <row r="1" spans="2:10" ht="18.75" x14ac:dyDescent="0.3">
      <c r="B1" s="192" t="s">
        <v>28</v>
      </c>
      <c r="C1" s="193"/>
      <c r="D1" s="193"/>
      <c r="E1" s="193"/>
      <c r="F1" s="193"/>
      <c r="G1" s="193"/>
      <c r="H1" s="194"/>
      <c r="I1" s="193"/>
      <c r="J1" s="195"/>
    </row>
    <row r="2" spans="2:10" x14ac:dyDescent="0.2">
      <c r="B2" s="196" t="s">
        <v>8</v>
      </c>
      <c r="C2" s="197"/>
      <c r="D2" s="197"/>
      <c r="E2" s="197"/>
      <c r="F2" s="28" t="str">
        <f>'1-Population'!$E$2</f>
        <v>Home Town AFB</v>
      </c>
      <c r="G2" s="36"/>
      <c r="H2" s="198"/>
      <c r="I2" s="197"/>
      <c r="J2" s="199"/>
    </row>
    <row r="3" spans="2:10" ht="13.5" thickBot="1" x14ac:dyDescent="0.25">
      <c r="B3" s="221"/>
      <c r="C3" s="222"/>
      <c r="D3" s="222"/>
      <c r="E3" s="222"/>
      <c r="F3" s="222"/>
      <c r="G3" s="222"/>
      <c r="H3" s="208"/>
      <c r="I3" s="209"/>
      <c r="J3" s="210"/>
    </row>
    <row r="4" spans="2:10" s="49" customFormat="1" ht="15" customHeight="1" x14ac:dyDescent="0.2">
      <c r="B4" s="200" t="s">
        <v>480</v>
      </c>
      <c r="C4" s="30"/>
      <c r="D4" s="30"/>
      <c r="E4" s="30"/>
      <c r="F4" s="30"/>
      <c r="G4" s="30"/>
      <c r="H4" s="217"/>
      <c r="I4" s="218"/>
      <c r="J4" s="219" t="s">
        <v>228</v>
      </c>
    </row>
    <row r="5" spans="2:10" ht="15" customHeight="1" x14ac:dyDescent="0.2">
      <c r="B5" s="201" t="s">
        <v>12</v>
      </c>
      <c r="C5" s="202" t="s">
        <v>29</v>
      </c>
      <c r="D5" s="37"/>
      <c r="E5" s="37"/>
      <c r="F5" s="202" t="s">
        <v>15</v>
      </c>
      <c r="G5" s="203" t="s">
        <v>27</v>
      </c>
      <c r="H5" s="198"/>
      <c r="I5" s="197"/>
      <c r="J5" s="204" t="s">
        <v>227</v>
      </c>
    </row>
    <row r="6" spans="2:10" ht="6" customHeight="1" thickBot="1" x14ac:dyDescent="0.25">
      <c r="B6" s="220"/>
      <c r="C6" s="34"/>
      <c r="D6" s="34"/>
      <c r="E6" s="34"/>
      <c r="F6" s="34"/>
      <c r="G6" s="34"/>
      <c r="H6" s="208"/>
      <c r="I6" s="209"/>
      <c r="J6" s="210"/>
    </row>
    <row r="7" spans="2:10" ht="15" customHeight="1" x14ac:dyDescent="0.2">
      <c r="B7" s="211" t="s">
        <v>13</v>
      </c>
      <c r="C7" s="212">
        <v>0</v>
      </c>
      <c r="D7" s="213" t="s">
        <v>11</v>
      </c>
      <c r="E7" s="214">
        <v>1000</v>
      </c>
      <c r="F7" s="215">
        <v>55029</v>
      </c>
      <c r="G7" s="216">
        <f t="shared" ref="G7:G37" si="0">F7*0.0929</f>
        <v>5112.1940999999997</v>
      </c>
      <c r="H7" s="198"/>
      <c r="I7" s="197"/>
      <c r="J7" s="199">
        <v>1</v>
      </c>
    </row>
    <row r="8" spans="2:10" ht="15" customHeight="1" x14ac:dyDescent="0.2">
      <c r="B8" s="205" t="s">
        <v>23</v>
      </c>
      <c r="C8" s="33">
        <v>1001</v>
      </c>
      <c r="D8" s="31" t="s">
        <v>11</v>
      </c>
      <c r="E8" s="32">
        <f t="shared" ref="E8:E36" si="1">E7+1000</f>
        <v>2000</v>
      </c>
      <c r="F8" s="44">
        <v>62229</v>
      </c>
      <c r="G8" s="43">
        <f t="shared" si="0"/>
        <v>5781.0740999999998</v>
      </c>
      <c r="H8" s="198"/>
      <c r="I8" s="197">
        <v>7200</v>
      </c>
      <c r="J8" s="199">
        <v>1</v>
      </c>
    </row>
    <row r="9" spans="2:10" ht="15" customHeight="1" x14ac:dyDescent="0.2">
      <c r="B9" s="205" t="s">
        <v>24</v>
      </c>
      <c r="C9" s="32">
        <f t="shared" ref="C9:C36" si="2">C8+1000</f>
        <v>2001</v>
      </c>
      <c r="D9" s="31" t="s">
        <v>11</v>
      </c>
      <c r="E9" s="32">
        <f t="shared" si="1"/>
        <v>3000</v>
      </c>
      <c r="F9" s="44">
        <v>69429</v>
      </c>
      <c r="G9" s="43">
        <f t="shared" si="0"/>
        <v>6449.9540999999999</v>
      </c>
      <c r="H9" s="198"/>
      <c r="I9" s="197">
        <v>7200</v>
      </c>
      <c r="J9" s="206">
        <v>1</v>
      </c>
    </row>
    <row r="10" spans="2:10" ht="15" customHeight="1" x14ac:dyDescent="0.2">
      <c r="B10" s="205" t="s">
        <v>25</v>
      </c>
      <c r="C10" s="32">
        <f t="shared" si="2"/>
        <v>3001</v>
      </c>
      <c r="D10" s="31" t="s">
        <v>11</v>
      </c>
      <c r="E10" s="32">
        <f t="shared" si="1"/>
        <v>4000</v>
      </c>
      <c r="F10" s="44">
        <v>76629</v>
      </c>
      <c r="G10" s="43">
        <f t="shared" si="0"/>
        <v>7118.8341</v>
      </c>
      <c r="H10" s="198"/>
      <c r="I10" s="197">
        <v>7200</v>
      </c>
      <c r="J10" s="199">
        <v>2</v>
      </c>
    </row>
    <row r="11" spans="2:10" ht="15" customHeight="1" x14ac:dyDescent="0.2">
      <c r="B11" s="205" t="s">
        <v>26</v>
      </c>
      <c r="C11" s="32">
        <f t="shared" si="2"/>
        <v>4001</v>
      </c>
      <c r="D11" s="31" t="s">
        <v>11</v>
      </c>
      <c r="E11" s="32">
        <f t="shared" si="1"/>
        <v>5000</v>
      </c>
      <c r="F11" s="44">
        <v>83829</v>
      </c>
      <c r="G11" s="43">
        <f t="shared" si="0"/>
        <v>7787.7141000000001</v>
      </c>
      <c r="H11" s="198"/>
      <c r="I11" s="197">
        <v>7200</v>
      </c>
      <c r="J11" s="199">
        <v>2</v>
      </c>
    </row>
    <row r="12" spans="2:10" ht="15" customHeight="1" x14ac:dyDescent="0.2">
      <c r="B12" s="205" t="s">
        <v>14</v>
      </c>
      <c r="C12" s="32">
        <f t="shared" si="2"/>
        <v>5001</v>
      </c>
      <c r="D12" s="31" t="s">
        <v>11</v>
      </c>
      <c r="E12" s="32">
        <f t="shared" si="1"/>
        <v>6000</v>
      </c>
      <c r="F12" s="44">
        <v>91029</v>
      </c>
      <c r="G12" s="43">
        <f t="shared" si="0"/>
        <v>8456.5941000000003</v>
      </c>
      <c r="H12" s="198"/>
      <c r="I12" s="197">
        <v>7200</v>
      </c>
      <c r="J12" s="199">
        <v>2</v>
      </c>
    </row>
    <row r="13" spans="2:10" ht="15" customHeight="1" x14ac:dyDescent="0.2">
      <c r="B13" s="207">
        <v>1</v>
      </c>
      <c r="C13" s="32">
        <f t="shared" si="2"/>
        <v>6001</v>
      </c>
      <c r="D13" s="31" t="s">
        <v>11</v>
      </c>
      <c r="E13" s="32">
        <f t="shared" si="1"/>
        <v>7000</v>
      </c>
      <c r="F13" s="44">
        <v>98236</v>
      </c>
      <c r="G13" s="43">
        <f t="shared" si="0"/>
        <v>9126.1243999999988</v>
      </c>
      <c r="H13" s="198"/>
      <c r="I13" s="197">
        <v>7207</v>
      </c>
      <c r="J13" s="199">
        <v>2</v>
      </c>
    </row>
    <row r="14" spans="2:10" ht="15" customHeight="1" x14ac:dyDescent="0.2">
      <c r="B14" s="207">
        <f t="shared" ref="B14:B36" si="3">B13+1</f>
        <v>2</v>
      </c>
      <c r="C14" s="32">
        <f t="shared" si="2"/>
        <v>7001</v>
      </c>
      <c r="D14" s="31" t="s">
        <v>11</v>
      </c>
      <c r="E14" s="32">
        <f t="shared" si="1"/>
        <v>8000</v>
      </c>
      <c r="F14" s="35">
        <v>103236</v>
      </c>
      <c r="G14" s="43">
        <f t="shared" si="0"/>
        <v>9590.6243999999988</v>
      </c>
      <c r="H14" s="198"/>
      <c r="I14" s="197"/>
      <c r="J14" s="199">
        <v>2</v>
      </c>
    </row>
    <row r="15" spans="2:10" ht="15" customHeight="1" x14ac:dyDescent="0.2">
      <c r="B15" s="207">
        <f t="shared" si="3"/>
        <v>3</v>
      </c>
      <c r="C15" s="32">
        <f t="shared" si="2"/>
        <v>8001</v>
      </c>
      <c r="D15" s="31" t="s">
        <v>11</v>
      </c>
      <c r="E15" s="32">
        <f t="shared" si="1"/>
        <v>9000</v>
      </c>
      <c r="F15" s="35">
        <v>108236</v>
      </c>
      <c r="G15" s="43">
        <f t="shared" si="0"/>
        <v>10055.124399999999</v>
      </c>
      <c r="H15" s="198"/>
      <c r="I15" s="197"/>
      <c r="J15" s="199">
        <v>2</v>
      </c>
    </row>
    <row r="16" spans="2:10" ht="15" customHeight="1" x14ac:dyDescent="0.2">
      <c r="B16" s="207">
        <f t="shared" si="3"/>
        <v>4</v>
      </c>
      <c r="C16" s="32">
        <f t="shared" si="2"/>
        <v>9001</v>
      </c>
      <c r="D16" s="31" t="s">
        <v>11</v>
      </c>
      <c r="E16" s="32">
        <f t="shared" si="1"/>
        <v>10000</v>
      </c>
      <c r="F16" s="35">
        <v>113236</v>
      </c>
      <c r="G16" s="43">
        <f t="shared" si="0"/>
        <v>10519.624399999999</v>
      </c>
      <c r="H16" s="198"/>
      <c r="I16" s="197"/>
      <c r="J16" s="199">
        <v>2</v>
      </c>
    </row>
    <row r="17" spans="2:10" ht="15" customHeight="1" x14ac:dyDescent="0.2">
      <c r="B17" s="207">
        <f t="shared" si="3"/>
        <v>5</v>
      </c>
      <c r="C17" s="32">
        <f t="shared" si="2"/>
        <v>10001</v>
      </c>
      <c r="D17" s="31" t="s">
        <v>11</v>
      </c>
      <c r="E17" s="32">
        <f t="shared" si="1"/>
        <v>11000</v>
      </c>
      <c r="F17" s="35">
        <v>118236</v>
      </c>
      <c r="G17" s="43">
        <f t="shared" si="0"/>
        <v>10984.124399999999</v>
      </c>
      <c r="H17" s="198"/>
      <c r="I17" s="197"/>
      <c r="J17" s="206">
        <v>2</v>
      </c>
    </row>
    <row r="18" spans="2:10" ht="15" customHeight="1" x14ac:dyDescent="0.2">
      <c r="B18" s="207">
        <f t="shared" si="3"/>
        <v>6</v>
      </c>
      <c r="C18" s="32">
        <f t="shared" si="2"/>
        <v>11001</v>
      </c>
      <c r="D18" s="31" t="s">
        <v>11</v>
      </c>
      <c r="E18" s="32">
        <f t="shared" si="1"/>
        <v>12000</v>
      </c>
      <c r="F18" s="35">
        <v>123236</v>
      </c>
      <c r="G18" s="43">
        <f t="shared" si="0"/>
        <v>11448.624399999999</v>
      </c>
      <c r="H18" s="198"/>
      <c r="I18" s="197"/>
      <c r="J18" s="199">
        <v>3</v>
      </c>
    </row>
    <row r="19" spans="2:10" ht="15" customHeight="1" x14ac:dyDescent="0.2">
      <c r="B19" s="207">
        <f t="shared" si="3"/>
        <v>7</v>
      </c>
      <c r="C19" s="32">
        <f t="shared" si="2"/>
        <v>12001</v>
      </c>
      <c r="D19" s="31" t="s">
        <v>11</v>
      </c>
      <c r="E19" s="32">
        <f t="shared" si="1"/>
        <v>13000</v>
      </c>
      <c r="F19" s="35">
        <v>128236</v>
      </c>
      <c r="G19" s="43">
        <f t="shared" si="0"/>
        <v>11913.124399999999</v>
      </c>
      <c r="H19" s="198"/>
      <c r="I19" s="197"/>
      <c r="J19" s="199">
        <v>3</v>
      </c>
    </row>
    <row r="20" spans="2:10" ht="15" customHeight="1" x14ac:dyDescent="0.2">
      <c r="B20" s="207">
        <f t="shared" si="3"/>
        <v>8</v>
      </c>
      <c r="C20" s="32">
        <f t="shared" si="2"/>
        <v>13001</v>
      </c>
      <c r="D20" s="31" t="s">
        <v>11</v>
      </c>
      <c r="E20" s="32">
        <f t="shared" si="1"/>
        <v>14000</v>
      </c>
      <c r="F20" s="35">
        <v>133236</v>
      </c>
      <c r="G20" s="43">
        <f t="shared" si="0"/>
        <v>12377.624399999999</v>
      </c>
      <c r="H20" s="198"/>
      <c r="I20" s="197"/>
      <c r="J20" s="199">
        <v>3</v>
      </c>
    </row>
    <row r="21" spans="2:10" ht="15" customHeight="1" x14ac:dyDescent="0.2">
      <c r="B21" s="207">
        <f t="shared" si="3"/>
        <v>9</v>
      </c>
      <c r="C21" s="32">
        <f t="shared" si="2"/>
        <v>14001</v>
      </c>
      <c r="D21" s="31" t="s">
        <v>11</v>
      </c>
      <c r="E21" s="32">
        <f t="shared" si="1"/>
        <v>15000</v>
      </c>
      <c r="F21" s="35">
        <v>138236</v>
      </c>
      <c r="G21" s="43">
        <f t="shared" si="0"/>
        <v>12842.124399999999</v>
      </c>
      <c r="H21" s="198"/>
      <c r="I21" s="197"/>
      <c r="J21" s="199">
        <v>3</v>
      </c>
    </row>
    <row r="22" spans="2:10" ht="15" customHeight="1" x14ac:dyDescent="0.2">
      <c r="B22" s="207">
        <f t="shared" si="3"/>
        <v>10</v>
      </c>
      <c r="C22" s="32">
        <f t="shared" si="2"/>
        <v>15001</v>
      </c>
      <c r="D22" s="31" t="s">
        <v>11</v>
      </c>
      <c r="E22" s="32">
        <f t="shared" si="1"/>
        <v>16000</v>
      </c>
      <c r="F22" s="35">
        <v>143236</v>
      </c>
      <c r="G22" s="43">
        <f t="shared" si="0"/>
        <v>13306.624399999999</v>
      </c>
      <c r="H22" s="198"/>
      <c r="I22" s="197"/>
      <c r="J22" s="199">
        <v>3</v>
      </c>
    </row>
    <row r="23" spans="2:10" ht="15" customHeight="1" x14ac:dyDescent="0.2">
      <c r="B23" s="207">
        <f t="shared" si="3"/>
        <v>11</v>
      </c>
      <c r="C23" s="32">
        <f t="shared" si="2"/>
        <v>16001</v>
      </c>
      <c r="D23" s="31" t="s">
        <v>11</v>
      </c>
      <c r="E23" s="32">
        <f t="shared" si="1"/>
        <v>17000</v>
      </c>
      <c r="F23" s="35">
        <v>148236</v>
      </c>
      <c r="G23" s="43">
        <f t="shared" si="0"/>
        <v>13771.124399999999</v>
      </c>
      <c r="H23" s="198"/>
      <c r="I23" s="197"/>
      <c r="J23" s="199">
        <v>3</v>
      </c>
    </row>
    <row r="24" spans="2:10" ht="15" customHeight="1" x14ac:dyDescent="0.2">
      <c r="B24" s="207">
        <f t="shared" si="3"/>
        <v>12</v>
      </c>
      <c r="C24" s="32">
        <f t="shared" si="2"/>
        <v>17001</v>
      </c>
      <c r="D24" s="31" t="s">
        <v>11</v>
      </c>
      <c r="E24" s="32">
        <f t="shared" si="1"/>
        <v>18000</v>
      </c>
      <c r="F24" s="35">
        <v>153236</v>
      </c>
      <c r="G24" s="43">
        <f t="shared" si="0"/>
        <v>14235.624399999999</v>
      </c>
      <c r="H24" s="198"/>
      <c r="I24" s="197"/>
      <c r="J24" s="199">
        <v>3</v>
      </c>
    </row>
    <row r="25" spans="2:10" ht="15" customHeight="1" x14ac:dyDescent="0.2">
      <c r="B25" s="207">
        <f t="shared" si="3"/>
        <v>13</v>
      </c>
      <c r="C25" s="32">
        <f t="shared" si="2"/>
        <v>18001</v>
      </c>
      <c r="D25" s="31" t="s">
        <v>11</v>
      </c>
      <c r="E25" s="32">
        <f t="shared" si="1"/>
        <v>19000</v>
      </c>
      <c r="F25" s="35">
        <v>158236</v>
      </c>
      <c r="G25" s="43">
        <f t="shared" si="0"/>
        <v>14700.124399999999</v>
      </c>
      <c r="H25" s="198"/>
      <c r="I25" s="197"/>
      <c r="J25" s="199">
        <v>3</v>
      </c>
    </row>
    <row r="26" spans="2:10" ht="15" customHeight="1" x14ac:dyDescent="0.2">
      <c r="B26" s="207">
        <f t="shared" si="3"/>
        <v>14</v>
      </c>
      <c r="C26" s="32">
        <f t="shared" si="2"/>
        <v>19001</v>
      </c>
      <c r="D26" s="31" t="s">
        <v>11</v>
      </c>
      <c r="E26" s="32">
        <f t="shared" si="1"/>
        <v>20000</v>
      </c>
      <c r="F26" s="35">
        <v>163236</v>
      </c>
      <c r="G26" s="43">
        <f t="shared" si="0"/>
        <v>15164.624399999999</v>
      </c>
      <c r="H26" s="198"/>
      <c r="I26" s="197"/>
      <c r="J26" s="199">
        <v>3</v>
      </c>
    </row>
    <row r="27" spans="2:10" ht="15" customHeight="1" x14ac:dyDescent="0.2">
      <c r="B27" s="207">
        <f t="shared" si="3"/>
        <v>15</v>
      </c>
      <c r="C27" s="32">
        <f t="shared" si="2"/>
        <v>20001</v>
      </c>
      <c r="D27" s="31" t="s">
        <v>11</v>
      </c>
      <c r="E27" s="32">
        <f t="shared" si="1"/>
        <v>21000</v>
      </c>
      <c r="F27" s="35">
        <v>168236</v>
      </c>
      <c r="G27" s="43">
        <f t="shared" si="0"/>
        <v>15629.124399999999</v>
      </c>
      <c r="H27" s="198"/>
      <c r="I27" s="197"/>
      <c r="J27" s="199">
        <v>3</v>
      </c>
    </row>
    <row r="28" spans="2:10" ht="15" customHeight="1" x14ac:dyDescent="0.2">
      <c r="B28" s="207">
        <f t="shared" si="3"/>
        <v>16</v>
      </c>
      <c r="C28" s="32">
        <f t="shared" si="2"/>
        <v>21001</v>
      </c>
      <c r="D28" s="31" t="s">
        <v>11</v>
      </c>
      <c r="E28" s="32">
        <f t="shared" si="1"/>
        <v>22000</v>
      </c>
      <c r="F28" s="35">
        <v>173236</v>
      </c>
      <c r="G28" s="43">
        <f t="shared" si="0"/>
        <v>16093.624399999999</v>
      </c>
      <c r="H28" s="198"/>
      <c r="I28" s="197"/>
      <c r="J28" s="199">
        <v>3</v>
      </c>
    </row>
    <row r="29" spans="2:10" ht="15" customHeight="1" x14ac:dyDescent="0.2">
      <c r="B29" s="207">
        <f t="shared" si="3"/>
        <v>17</v>
      </c>
      <c r="C29" s="32">
        <f t="shared" si="2"/>
        <v>22001</v>
      </c>
      <c r="D29" s="31" t="s">
        <v>11</v>
      </c>
      <c r="E29" s="32">
        <f t="shared" si="1"/>
        <v>23000</v>
      </c>
      <c r="F29" s="35">
        <v>178236</v>
      </c>
      <c r="G29" s="43">
        <f t="shared" si="0"/>
        <v>16558.124400000001</v>
      </c>
      <c r="H29" s="198"/>
      <c r="I29" s="197"/>
      <c r="J29" s="206">
        <v>3</v>
      </c>
    </row>
    <row r="30" spans="2:10" ht="15" customHeight="1" x14ac:dyDescent="0.2">
      <c r="B30" s="207">
        <f t="shared" si="3"/>
        <v>18</v>
      </c>
      <c r="C30" s="32">
        <f t="shared" si="2"/>
        <v>23001</v>
      </c>
      <c r="D30" s="31" t="s">
        <v>11</v>
      </c>
      <c r="E30" s="32">
        <f t="shared" si="1"/>
        <v>24000</v>
      </c>
      <c r="F30" s="35">
        <v>183236</v>
      </c>
      <c r="G30" s="43">
        <f t="shared" si="0"/>
        <v>17022.624400000001</v>
      </c>
      <c r="H30" s="198"/>
      <c r="I30" s="197"/>
      <c r="J30" s="199">
        <v>4</v>
      </c>
    </row>
    <row r="31" spans="2:10" ht="15" customHeight="1" x14ac:dyDescent="0.2">
      <c r="B31" s="207">
        <f t="shared" si="3"/>
        <v>19</v>
      </c>
      <c r="C31" s="32">
        <f t="shared" si="2"/>
        <v>24001</v>
      </c>
      <c r="D31" s="31" t="s">
        <v>11</v>
      </c>
      <c r="E31" s="32">
        <f t="shared" si="1"/>
        <v>25000</v>
      </c>
      <c r="F31" s="35">
        <v>188236</v>
      </c>
      <c r="G31" s="43">
        <f t="shared" si="0"/>
        <v>17487.124400000001</v>
      </c>
      <c r="H31" s="198"/>
      <c r="I31" s="197"/>
      <c r="J31" s="199">
        <v>4</v>
      </c>
    </row>
    <row r="32" spans="2:10" ht="15" customHeight="1" x14ac:dyDescent="0.2">
      <c r="B32" s="207">
        <f t="shared" si="3"/>
        <v>20</v>
      </c>
      <c r="C32" s="32">
        <f t="shared" si="2"/>
        <v>25001</v>
      </c>
      <c r="D32" s="31" t="s">
        <v>11</v>
      </c>
      <c r="E32" s="32">
        <f t="shared" si="1"/>
        <v>26000</v>
      </c>
      <c r="F32" s="35">
        <v>193236</v>
      </c>
      <c r="G32" s="43">
        <f t="shared" si="0"/>
        <v>17951.624400000001</v>
      </c>
      <c r="H32" s="198"/>
      <c r="I32" s="197"/>
      <c r="J32" s="199">
        <v>4</v>
      </c>
    </row>
    <row r="33" spans="2:10" ht="15" customHeight="1" x14ac:dyDescent="0.2">
      <c r="B33" s="207">
        <f t="shared" si="3"/>
        <v>21</v>
      </c>
      <c r="C33" s="32">
        <f t="shared" si="2"/>
        <v>26001</v>
      </c>
      <c r="D33" s="31" t="s">
        <v>11</v>
      </c>
      <c r="E33" s="32">
        <f t="shared" si="1"/>
        <v>27000</v>
      </c>
      <c r="F33" s="35">
        <v>198236</v>
      </c>
      <c r="G33" s="43">
        <f t="shared" si="0"/>
        <v>18416.124400000001</v>
      </c>
      <c r="H33" s="198"/>
      <c r="I33" s="197"/>
      <c r="J33" s="199">
        <v>4</v>
      </c>
    </row>
    <row r="34" spans="2:10" ht="15" customHeight="1" x14ac:dyDescent="0.2">
      <c r="B34" s="207">
        <f t="shared" si="3"/>
        <v>22</v>
      </c>
      <c r="C34" s="32">
        <f t="shared" si="2"/>
        <v>27001</v>
      </c>
      <c r="D34" s="31" t="s">
        <v>11</v>
      </c>
      <c r="E34" s="32">
        <f t="shared" si="1"/>
        <v>28000</v>
      </c>
      <c r="F34" s="35">
        <v>203236</v>
      </c>
      <c r="G34" s="43">
        <f t="shared" si="0"/>
        <v>18880.624400000001</v>
      </c>
      <c r="H34" s="198"/>
      <c r="I34" s="197"/>
      <c r="J34" s="199">
        <v>4</v>
      </c>
    </row>
    <row r="35" spans="2:10" ht="15" customHeight="1" x14ac:dyDescent="0.2">
      <c r="B35" s="207">
        <f t="shared" si="3"/>
        <v>23</v>
      </c>
      <c r="C35" s="32">
        <f t="shared" si="2"/>
        <v>28001</v>
      </c>
      <c r="D35" s="31" t="s">
        <v>11</v>
      </c>
      <c r="E35" s="32">
        <f t="shared" si="1"/>
        <v>29000</v>
      </c>
      <c r="F35" s="35">
        <v>208236</v>
      </c>
      <c r="G35" s="43">
        <f t="shared" si="0"/>
        <v>19345.124400000001</v>
      </c>
      <c r="H35" s="198"/>
      <c r="I35" s="197"/>
      <c r="J35" s="199">
        <v>4</v>
      </c>
    </row>
    <row r="36" spans="2:10" ht="15" customHeight="1" thickBot="1" x14ac:dyDescent="0.25">
      <c r="B36" s="207">
        <f t="shared" si="3"/>
        <v>24</v>
      </c>
      <c r="C36" s="32">
        <f t="shared" si="2"/>
        <v>29001</v>
      </c>
      <c r="D36" s="31" t="s">
        <v>11</v>
      </c>
      <c r="E36" s="32">
        <f t="shared" si="1"/>
        <v>30000</v>
      </c>
      <c r="F36" s="223">
        <v>213236</v>
      </c>
      <c r="G36" s="224">
        <f t="shared" si="0"/>
        <v>19809.624400000001</v>
      </c>
      <c r="H36" s="198"/>
      <c r="I36" s="197"/>
      <c r="J36" s="199">
        <v>4</v>
      </c>
    </row>
    <row r="37" spans="2:10" s="49" customFormat="1" ht="14.25" customHeight="1" x14ac:dyDescent="0.2">
      <c r="B37" s="225" t="s">
        <v>7</v>
      </c>
      <c r="C37" s="226">
        <f>'1-Population'!G15</f>
        <v>9000</v>
      </c>
      <c r="D37" s="30"/>
      <c r="E37" s="226"/>
      <c r="F37" s="227">
        <f>VLOOKUP($C$37,$C$7:$J$36,4)</f>
        <v>108236</v>
      </c>
      <c r="G37" s="226">
        <f t="shared" si="0"/>
        <v>10055.124399999999</v>
      </c>
      <c r="H37" s="217"/>
      <c r="I37" s="218"/>
      <c r="J37" s="711">
        <f>VLOOKUP($C$37,$C$7:$J$36,8)</f>
        <v>2</v>
      </c>
    </row>
    <row r="38" spans="2:10" s="233" customFormat="1" ht="15.75" customHeight="1" thickBot="1" x14ac:dyDescent="0.25">
      <c r="B38" s="228" t="str">
        <f>F2</f>
        <v>Home Town AFB</v>
      </c>
      <c r="C38" s="234" t="str">
        <f>C5</f>
        <v xml:space="preserve">  Population Bracket</v>
      </c>
      <c r="D38" s="229"/>
      <c r="E38" s="229"/>
      <c r="F38" s="229" t="str">
        <f>F5</f>
        <v>Allowable SF</v>
      </c>
      <c r="G38" s="229" t="str">
        <f>G5</f>
        <v>SM</v>
      </c>
      <c r="H38" s="230"/>
      <c r="I38" s="231"/>
      <c r="J38" s="232" t="s">
        <v>227</v>
      </c>
    </row>
    <row r="39" spans="2:10" x14ac:dyDescent="0.2">
      <c r="H39" s="29"/>
      <c r="J39" s="29"/>
    </row>
    <row r="40" spans="2:10" x14ac:dyDescent="0.2">
      <c r="H40" s="29"/>
      <c r="J40" s="29"/>
    </row>
    <row r="41" spans="2:10" x14ac:dyDescent="0.2">
      <c r="H41" s="29"/>
      <c r="J41" s="29"/>
    </row>
    <row r="42" spans="2:10" x14ac:dyDescent="0.2">
      <c r="H42" s="29"/>
      <c r="J42" s="29"/>
    </row>
    <row r="43" spans="2:10" x14ac:dyDescent="0.2">
      <c r="H43" s="29"/>
      <c r="J43" s="29"/>
    </row>
    <row r="44" spans="2:10" x14ac:dyDescent="0.2">
      <c r="H44" s="29"/>
      <c r="J44" s="29"/>
    </row>
    <row r="45" spans="2:10" x14ac:dyDescent="0.2">
      <c r="H45" s="29"/>
      <c r="J45" s="29"/>
    </row>
    <row r="46" spans="2:10" x14ac:dyDescent="0.2">
      <c r="H46" s="29"/>
      <c r="J46" s="29"/>
    </row>
    <row r="47" spans="2:10" x14ac:dyDescent="0.2">
      <c r="H47" s="29"/>
      <c r="J47" s="29"/>
    </row>
    <row r="48" spans="2:10" x14ac:dyDescent="0.2">
      <c r="H48" s="29"/>
      <c r="J48" s="29"/>
    </row>
    <row r="49" spans="8:10" x14ac:dyDescent="0.2">
      <c r="H49" s="29"/>
      <c r="J49" s="29"/>
    </row>
  </sheetData>
  <phoneticPr fontId="0" type="noConversion"/>
  <printOptions horizontalCentered="1"/>
  <pageMargins left="0.75" right="0.75" top="1" bottom="1" header="0.5" footer="0.5"/>
  <pageSetup scale="82" orientation="landscape" r:id="rId1"/>
  <headerFooter alignWithMargins="0">
    <oddHeader>&amp;A</oddHeader>
    <oddFooter>&amp;A&amp;RPage &amp;P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V197"/>
  <sheetViews>
    <sheetView zoomScale="85" zoomScaleNormal="85" workbookViewId="0">
      <pane xSplit="1" ySplit="12" topLeftCell="C13" activePane="bottomRight" state="frozen"/>
      <selection pane="topRight" activeCell="B1" sqref="B1"/>
      <selection pane="bottomLeft" activeCell="A13" sqref="A13"/>
      <selection pane="bottomRight" activeCell="C1" sqref="C1:E1048576"/>
    </sheetView>
  </sheetViews>
  <sheetFormatPr defaultColWidth="8.85546875" defaultRowHeight="12.75" x14ac:dyDescent="0.2"/>
  <cols>
    <col min="1" max="1" width="48" style="361" customWidth="1"/>
    <col min="2" max="2" width="47" style="347" hidden="1" customWidth="1"/>
    <col min="3" max="3" width="18.140625" style="360" hidden="1" customWidth="1"/>
    <col min="4" max="4" width="3.28515625" style="360" hidden="1" customWidth="1"/>
    <col min="5" max="5" width="17" style="361" hidden="1" customWidth="1"/>
    <col min="6" max="6" width="4.42578125" style="362" hidden="1" customWidth="1"/>
    <col min="7" max="7" width="5.42578125" style="362" hidden="1" customWidth="1"/>
    <col min="8" max="8" width="5.28515625" style="349" hidden="1" customWidth="1"/>
    <col min="9" max="9" width="29.140625" style="374" customWidth="1"/>
    <col min="10" max="10" width="10.42578125" style="316" customWidth="1"/>
    <col min="11" max="11" width="7.85546875" style="320" customWidth="1"/>
    <col min="12" max="12" width="8.140625" style="318" customWidth="1"/>
    <col min="13" max="13" width="15.140625" style="318" customWidth="1"/>
    <col min="14" max="14" width="9.7109375" style="305" customWidth="1"/>
    <col min="15" max="15" width="7.7109375" style="388" customWidth="1"/>
    <col min="16" max="16" width="15.5703125" style="362" customWidth="1"/>
    <col min="17" max="17" width="18.7109375" style="362" customWidth="1"/>
    <col min="18" max="18" width="20.28515625" style="362" customWidth="1"/>
    <col min="19" max="19" width="29.140625" style="360" customWidth="1"/>
    <col min="20" max="178" width="8.85546875" style="360"/>
    <col min="179" max="16384" width="8.85546875" style="319"/>
  </cols>
  <sheetData>
    <row r="1" spans="1:178" s="268" customFormat="1" x14ac:dyDescent="0.2">
      <c r="A1" s="261" t="str">
        <f>'1-Population'!$E$2</f>
        <v>Home Town AFB</v>
      </c>
      <c r="B1" s="262"/>
      <c r="C1" s="263"/>
      <c r="D1" s="263"/>
      <c r="E1" s="264"/>
      <c r="F1" s="265"/>
      <c r="G1" s="265"/>
      <c r="H1" s="263"/>
      <c r="I1" s="262"/>
      <c r="J1" s="266"/>
      <c r="K1" s="92"/>
      <c r="L1" s="92"/>
      <c r="M1" s="92"/>
      <c r="N1" s="92"/>
      <c r="O1" s="92"/>
      <c r="P1" s="92"/>
      <c r="Q1" s="93" t="s">
        <v>475</v>
      </c>
      <c r="R1" s="267" t="s">
        <v>476</v>
      </c>
    </row>
    <row r="2" spans="1:178" x14ac:dyDescent="0.2">
      <c r="A2" s="309"/>
      <c r="B2" s="310"/>
      <c r="C2" s="311"/>
      <c r="D2" s="311"/>
      <c r="E2" s="312"/>
      <c r="F2" s="313"/>
      <c r="G2" s="313"/>
      <c r="K2" s="317"/>
      <c r="O2" s="306"/>
      <c r="P2" s="307" t="s">
        <v>12</v>
      </c>
      <c r="Q2" s="307"/>
      <c r="R2" s="308" t="str">
        <f>'4-SpaceAlloc'!P2</f>
        <v>Category</v>
      </c>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row>
    <row r="3" spans="1:178" x14ac:dyDescent="0.2">
      <c r="A3" s="309"/>
      <c r="B3" s="310"/>
      <c r="C3" s="311"/>
      <c r="D3" s="311"/>
      <c r="E3" s="312"/>
      <c r="F3" s="313"/>
      <c r="G3" s="313"/>
      <c r="K3" s="317"/>
      <c r="O3" s="306"/>
      <c r="P3" s="307" t="s">
        <v>30</v>
      </c>
      <c r="Q3" s="61"/>
      <c r="R3" s="308">
        <f>'2-Allowable Area'!$C$37</f>
        <v>9000</v>
      </c>
      <c r="S3" s="319"/>
      <c r="T3" s="319"/>
      <c r="U3" s="319"/>
      <c r="V3" s="319"/>
      <c r="W3" s="319"/>
      <c r="X3" s="319"/>
      <c r="Y3" s="319"/>
      <c r="Z3" s="319"/>
      <c r="AA3" s="319"/>
      <c r="AB3" s="319"/>
      <c r="AC3" s="319"/>
      <c r="AD3" s="319"/>
      <c r="AE3" s="319"/>
      <c r="AF3" s="319"/>
      <c r="AG3" s="319"/>
      <c r="AH3" s="319"/>
      <c r="AI3" s="319"/>
      <c r="AJ3" s="319"/>
      <c r="AK3" s="319"/>
      <c r="AL3" s="319"/>
      <c r="AM3" s="319"/>
      <c r="AN3" s="319"/>
      <c r="AO3" s="319"/>
      <c r="AP3" s="319"/>
      <c r="AQ3" s="319"/>
      <c r="AR3" s="319"/>
      <c r="AS3" s="319"/>
      <c r="AT3" s="319"/>
      <c r="AU3" s="319"/>
      <c r="AV3" s="319"/>
      <c r="AW3" s="319"/>
      <c r="AX3" s="319"/>
      <c r="AY3" s="319"/>
      <c r="AZ3" s="319"/>
      <c r="BA3" s="319"/>
      <c r="BB3" s="319"/>
      <c r="BC3" s="319"/>
      <c r="BD3" s="319"/>
      <c r="BE3" s="319"/>
      <c r="BF3" s="319"/>
      <c r="BG3" s="319"/>
      <c r="BH3" s="319"/>
      <c r="BI3" s="319"/>
      <c r="BJ3" s="319"/>
      <c r="BK3" s="319"/>
      <c r="BL3" s="319"/>
      <c r="BM3" s="319"/>
      <c r="BN3" s="319"/>
      <c r="BO3" s="319"/>
      <c r="BP3" s="319"/>
      <c r="BQ3" s="319"/>
      <c r="BR3" s="319"/>
      <c r="BS3" s="319"/>
      <c r="BT3" s="319"/>
      <c r="BU3" s="319"/>
      <c r="BV3" s="319"/>
      <c r="BW3" s="319"/>
      <c r="BX3" s="319"/>
      <c r="BY3" s="319"/>
      <c r="BZ3" s="319"/>
      <c r="CA3" s="319"/>
      <c r="CB3" s="319"/>
      <c r="CC3" s="319"/>
      <c r="CD3" s="319"/>
      <c r="CE3" s="319"/>
      <c r="CF3" s="319"/>
      <c r="CG3" s="319"/>
      <c r="CH3" s="319"/>
      <c r="CI3" s="319"/>
      <c r="CJ3" s="319"/>
      <c r="CK3" s="319"/>
      <c r="CL3" s="319"/>
      <c r="CM3" s="319"/>
      <c r="CN3" s="319"/>
      <c r="CO3" s="319"/>
      <c r="CP3" s="319"/>
      <c r="CQ3" s="319"/>
      <c r="CR3" s="319"/>
      <c r="CS3" s="319"/>
      <c r="CT3" s="319"/>
      <c r="CU3" s="319"/>
      <c r="CV3" s="319"/>
      <c r="CW3" s="319"/>
      <c r="CX3" s="319"/>
      <c r="CY3" s="319"/>
      <c r="CZ3" s="319"/>
      <c r="DA3" s="319"/>
      <c r="DB3" s="319"/>
      <c r="DC3" s="319"/>
      <c r="DD3" s="319"/>
      <c r="DE3" s="319"/>
      <c r="DF3" s="319"/>
      <c r="DG3" s="319"/>
      <c r="DH3" s="319"/>
      <c r="DI3" s="319"/>
      <c r="DJ3" s="319"/>
      <c r="DK3" s="319"/>
      <c r="DL3" s="319"/>
      <c r="DM3" s="319"/>
      <c r="DN3" s="319"/>
      <c r="DO3" s="319"/>
      <c r="DP3" s="319"/>
      <c r="DQ3" s="319"/>
      <c r="DR3" s="319"/>
      <c r="DS3" s="319"/>
      <c r="DT3" s="319"/>
      <c r="DU3" s="319"/>
      <c r="DV3" s="319"/>
      <c r="DW3" s="319"/>
      <c r="DX3" s="319"/>
      <c r="DY3" s="319"/>
      <c r="DZ3" s="319"/>
      <c r="EA3" s="319"/>
      <c r="EB3" s="319"/>
      <c r="EC3" s="319"/>
      <c r="ED3" s="319"/>
      <c r="EE3" s="319"/>
      <c r="EF3" s="319"/>
      <c r="EG3" s="319"/>
      <c r="EH3" s="319"/>
      <c r="EI3" s="319"/>
      <c r="EJ3" s="319"/>
      <c r="EK3" s="319"/>
      <c r="EL3" s="319"/>
      <c r="EM3" s="319"/>
      <c r="EN3" s="319"/>
      <c r="EO3" s="319"/>
      <c r="EP3" s="319"/>
      <c r="EQ3" s="319"/>
      <c r="ER3" s="319"/>
      <c r="ES3" s="319"/>
      <c r="ET3" s="319"/>
      <c r="EU3" s="319"/>
      <c r="EV3" s="319"/>
      <c r="EW3" s="319"/>
      <c r="EX3" s="319"/>
      <c r="EY3" s="319"/>
      <c r="EZ3" s="319"/>
      <c r="FA3" s="319"/>
      <c r="FB3" s="319"/>
      <c r="FC3" s="319"/>
      <c r="FD3" s="319"/>
      <c r="FE3" s="319"/>
      <c r="FF3" s="319"/>
      <c r="FG3" s="319"/>
      <c r="FH3" s="319"/>
      <c r="FI3" s="319"/>
      <c r="FJ3" s="319"/>
      <c r="FK3" s="319"/>
      <c r="FL3" s="319"/>
      <c r="FM3" s="319"/>
      <c r="FN3" s="319"/>
      <c r="FO3" s="319"/>
      <c r="FP3" s="319"/>
      <c r="FQ3" s="319"/>
      <c r="FR3" s="319"/>
      <c r="FS3" s="319"/>
      <c r="FT3" s="319"/>
      <c r="FU3" s="319"/>
      <c r="FV3" s="319"/>
    </row>
    <row r="4" spans="1:178" x14ac:dyDescent="0.2">
      <c r="A4" s="309"/>
      <c r="B4" s="310"/>
      <c r="C4" s="311"/>
      <c r="D4" s="311"/>
      <c r="E4" s="414"/>
      <c r="F4" s="313"/>
      <c r="G4" s="313"/>
      <c r="K4" s="317"/>
      <c r="O4" s="306"/>
      <c r="P4" s="307"/>
      <c r="Q4" s="61"/>
      <c r="R4" s="308"/>
      <c r="S4" s="319"/>
      <c r="T4" s="319"/>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c r="BB4" s="319"/>
      <c r="BC4" s="319"/>
      <c r="BD4" s="319"/>
      <c r="BE4" s="319"/>
      <c r="BF4" s="319"/>
      <c r="BG4" s="319"/>
      <c r="BH4" s="319"/>
      <c r="BI4" s="319"/>
      <c r="BJ4" s="319"/>
      <c r="BK4" s="319"/>
      <c r="BL4" s="319"/>
      <c r="BM4" s="319"/>
      <c r="BN4" s="319"/>
      <c r="BO4" s="319"/>
      <c r="BP4" s="319"/>
      <c r="BQ4" s="319"/>
      <c r="BR4" s="319"/>
      <c r="BS4" s="319"/>
      <c r="BT4" s="319"/>
      <c r="BU4" s="319"/>
      <c r="BV4" s="319"/>
      <c r="BW4" s="319"/>
      <c r="BX4" s="319"/>
      <c r="BY4" s="319"/>
      <c r="BZ4" s="319"/>
      <c r="CA4" s="319"/>
      <c r="CB4" s="319"/>
      <c r="CC4" s="319"/>
      <c r="CD4" s="319"/>
      <c r="CE4" s="319"/>
      <c r="CF4" s="319"/>
      <c r="CG4" s="319"/>
      <c r="CH4" s="319"/>
      <c r="CI4" s="319"/>
      <c r="CJ4" s="319"/>
      <c r="CK4" s="319"/>
      <c r="CL4" s="319"/>
      <c r="CM4" s="319"/>
      <c r="CN4" s="319"/>
      <c r="CO4" s="319"/>
      <c r="CP4" s="319"/>
      <c r="CQ4" s="319"/>
      <c r="CR4" s="319"/>
      <c r="CS4" s="319"/>
      <c r="CT4" s="319"/>
      <c r="CU4" s="319"/>
      <c r="CV4" s="319"/>
      <c r="CW4" s="319"/>
      <c r="CX4" s="319"/>
      <c r="CY4" s="319"/>
      <c r="CZ4" s="319"/>
      <c r="DA4" s="319"/>
      <c r="DB4" s="319"/>
      <c r="DC4" s="319"/>
      <c r="DD4" s="319"/>
      <c r="DE4" s="319"/>
      <c r="DF4" s="319"/>
      <c r="DG4" s="319"/>
      <c r="DH4" s="319"/>
      <c r="DI4" s="319"/>
      <c r="DJ4" s="319"/>
      <c r="DK4" s="319"/>
      <c r="DL4" s="319"/>
      <c r="DM4" s="319"/>
      <c r="DN4" s="319"/>
      <c r="DO4" s="319"/>
      <c r="DP4" s="319"/>
      <c r="DQ4" s="319"/>
      <c r="DR4" s="319"/>
      <c r="DS4" s="319"/>
      <c r="DT4" s="319"/>
      <c r="DU4" s="319"/>
      <c r="DV4" s="319"/>
      <c r="DW4" s="319"/>
      <c r="DX4" s="319"/>
      <c r="DY4" s="319"/>
      <c r="DZ4" s="319"/>
      <c r="EA4" s="319"/>
      <c r="EB4" s="319"/>
      <c r="EC4" s="319"/>
      <c r="ED4" s="319"/>
      <c r="EE4" s="319"/>
      <c r="EF4" s="319"/>
      <c r="EG4" s="319"/>
      <c r="EH4" s="319"/>
      <c r="EI4" s="319"/>
      <c r="EJ4" s="319"/>
      <c r="EK4" s="319"/>
      <c r="EL4" s="319"/>
      <c r="EM4" s="319"/>
      <c r="EN4" s="319"/>
      <c r="EO4" s="319"/>
      <c r="EP4" s="319"/>
      <c r="EQ4" s="319"/>
      <c r="ER4" s="319"/>
      <c r="ES4" s="319"/>
      <c r="ET4" s="319"/>
      <c r="EU4" s="319"/>
      <c r="EV4" s="319"/>
      <c r="EW4" s="319"/>
      <c r="EX4" s="319"/>
      <c r="EY4" s="319"/>
      <c r="EZ4" s="319"/>
      <c r="FA4" s="319"/>
      <c r="FB4" s="319"/>
      <c r="FC4" s="319"/>
      <c r="FD4" s="319"/>
      <c r="FE4" s="319"/>
      <c r="FF4" s="319"/>
      <c r="FG4" s="319"/>
      <c r="FH4" s="319"/>
      <c r="FI4" s="319"/>
      <c r="FJ4" s="319"/>
      <c r="FK4" s="319"/>
      <c r="FL4" s="319"/>
      <c r="FM4" s="319"/>
      <c r="FN4" s="319"/>
      <c r="FO4" s="319"/>
      <c r="FP4" s="319"/>
      <c r="FQ4" s="319"/>
      <c r="FR4" s="319"/>
      <c r="FS4" s="319"/>
      <c r="FT4" s="319"/>
      <c r="FU4" s="319"/>
      <c r="FV4" s="319"/>
    </row>
    <row r="5" spans="1:178" x14ac:dyDescent="0.2">
      <c r="A5" s="309"/>
      <c r="B5" s="310"/>
      <c r="C5" s="311"/>
      <c r="D5" s="311"/>
      <c r="E5" s="312"/>
      <c r="F5" s="313"/>
      <c r="G5" s="313"/>
      <c r="J5" s="307" t="s">
        <v>15</v>
      </c>
      <c r="K5" s="317"/>
      <c r="M5" s="320"/>
      <c r="O5" s="306"/>
      <c r="P5" s="716" t="s">
        <v>15</v>
      </c>
      <c r="Q5" s="61"/>
      <c r="R5" s="308">
        <f>'2-Allowable Area'!$F$37</f>
        <v>108236</v>
      </c>
      <c r="S5" s="319"/>
      <c r="T5" s="319"/>
      <c r="U5" s="319"/>
      <c r="V5" s="319"/>
      <c r="W5" s="319"/>
      <c r="X5" s="319"/>
      <c r="Y5" s="319"/>
      <c r="Z5" s="319"/>
      <c r="AA5" s="319"/>
      <c r="AB5" s="319"/>
      <c r="AC5" s="319"/>
      <c r="AD5" s="319"/>
      <c r="AE5" s="319"/>
      <c r="AF5" s="319"/>
      <c r="AG5" s="319"/>
      <c r="AH5" s="319"/>
      <c r="AI5" s="319"/>
      <c r="AJ5" s="319"/>
      <c r="AK5" s="319"/>
      <c r="AL5" s="319"/>
      <c r="AM5" s="319"/>
      <c r="AN5" s="319"/>
      <c r="AO5" s="319"/>
      <c r="AP5" s="319"/>
      <c r="AQ5" s="319"/>
      <c r="AR5" s="319"/>
      <c r="AS5" s="319"/>
      <c r="AT5" s="319"/>
      <c r="AU5" s="319"/>
      <c r="AV5" s="319"/>
      <c r="AW5" s="319"/>
      <c r="AX5" s="319"/>
      <c r="AY5" s="319"/>
      <c r="AZ5" s="319"/>
      <c r="BA5" s="319"/>
      <c r="BB5" s="319"/>
      <c r="BC5" s="319"/>
      <c r="BD5" s="319"/>
      <c r="BE5" s="319"/>
      <c r="BF5" s="319"/>
      <c r="BG5" s="319"/>
      <c r="BH5" s="319"/>
      <c r="BI5" s="319"/>
      <c r="BJ5" s="319"/>
      <c r="BK5" s="319"/>
      <c r="BL5" s="319"/>
      <c r="BM5" s="319"/>
      <c r="BN5" s="319"/>
      <c r="BO5" s="319"/>
      <c r="BP5" s="319"/>
      <c r="BQ5" s="319"/>
      <c r="BR5" s="319"/>
      <c r="BS5" s="319"/>
      <c r="BT5" s="319"/>
      <c r="BU5" s="319"/>
      <c r="BV5" s="319"/>
      <c r="BW5" s="319"/>
      <c r="BX5" s="319"/>
      <c r="BY5" s="319"/>
      <c r="BZ5" s="319"/>
      <c r="CA5" s="319"/>
      <c r="CB5" s="319"/>
      <c r="CC5" s="319"/>
      <c r="CD5" s="319"/>
      <c r="CE5" s="319"/>
      <c r="CF5" s="319"/>
      <c r="CG5" s="319"/>
      <c r="CH5" s="319"/>
      <c r="CI5" s="319"/>
      <c r="CJ5" s="319"/>
      <c r="CK5" s="319"/>
      <c r="CL5" s="319"/>
      <c r="CM5" s="319"/>
      <c r="CN5" s="319"/>
      <c r="CO5" s="319"/>
      <c r="CP5" s="319"/>
      <c r="CQ5" s="319"/>
      <c r="CR5" s="319"/>
      <c r="CS5" s="319"/>
      <c r="CT5" s="319"/>
      <c r="CU5" s="319"/>
      <c r="CV5" s="319"/>
      <c r="CW5" s="319"/>
      <c r="CX5" s="319"/>
      <c r="CY5" s="319"/>
      <c r="CZ5" s="319"/>
      <c r="DA5" s="319"/>
      <c r="DB5" s="319"/>
      <c r="DC5" s="319"/>
      <c r="DD5" s="319"/>
      <c r="DE5" s="319"/>
      <c r="DF5" s="319"/>
      <c r="DG5" s="319"/>
      <c r="DH5" s="319"/>
      <c r="DI5" s="319"/>
      <c r="DJ5" s="319"/>
      <c r="DK5" s="319"/>
      <c r="DL5" s="319"/>
      <c r="DM5" s="319"/>
      <c r="DN5" s="319"/>
      <c r="DO5" s="319"/>
      <c r="DP5" s="319"/>
      <c r="DQ5" s="319"/>
      <c r="DR5" s="319"/>
      <c r="DS5" s="319"/>
      <c r="DT5" s="319"/>
      <c r="DU5" s="319"/>
      <c r="DV5" s="319"/>
      <c r="DW5" s="319"/>
      <c r="DX5" s="319"/>
      <c r="DY5" s="319"/>
      <c r="DZ5" s="319"/>
      <c r="EA5" s="319"/>
      <c r="EB5" s="319"/>
      <c r="EC5" s="319"/>
      <c r="ED5" s="319"/>
      <c r="EE5" s="319"/>
      <c r="EF5" s="319"/>
      <c r="EG5" s="319"/>
      <c r="EH5" s="319"/>
      <c r="EI5" s="319"/>
      <c r="EJ5" s="319"/>
      <c r="EK5" s="319"/>
      <c r="EL5" s="319"/>
      <c r="EM5" s="319"/>
      <c r="EN5" s="319"/>
      <c r="EO5" s="319"/>
      <c r="EP5" s="319"/>
      <c r="EQ5" s="319"/>
      <c r="ER5" s="319"/>
      <c r="ES5" s="319"/>
      <c r="ET5" s="319"/>
      <c r="EU5" s="319"/>
      <c r="EV5" s="319"/>
      <c r="EW5" s="319"/>
      <c r="EX5" s="319"/>
      <c r="EY5" s="319"/>
      <c r="EZ5" s="319"/>
      <c r="FA5" s="319"/>
      <c r="FB5" s="319"/>
      <c r="FC5" s="319"/>
      <c r="FD5" s="319"/>
      <c r="FE5" s="319"/>
      <c r="FF5" s="319"/>
      <c r="FG5" s="319"/>
      <c r="FH5" s="319"/>
      <c r="FI5" s="319"/>
      <c r="FJ5" s="319"/>
      <c r="FK5" s="319"/>
      <c r="FL5" s="319"/>
      <c r="FM5" s="319"/>
      <c r="FN5" s="319"/>
      <c r="FO5" s="319"/>
      <c r="FP5" s="319"/>
      <c r="FQ5" s="319"/>
      <c r="FR5" s="319"/>
      <c r="FS5" s="319"/>
      <c r="FT5" s="319"/>
      <c r="FU5" s="319"/>
      <c r="FV5" s="319"/>
    </row>
    <row r="6" spans="1:178" s="323" customFormat="1" ht="13.5" thickBot="1" x14ac:dyDescent="0.25">
      <c r="A6" s="321"/>
      <c r="B6" s="322"/>
      <c r="E6" s="324"/>
      <c r="F6" s="325"/>
      <c r="G6" s="325"/>
      <c r="H6" s="409"/>
      <c r="I6" s="410"/>
      <c r="J6" s="326" t="s">
        <v>31</v>
      </c>
      <c r="K6" s="327"/>
      <c r="L6" s="328"/>
      <c r="M6" s="327"/>
      <c r="N6" s="329"/>
      <c r="O6" s="330"/>
      <c r="P6" s="326" t="s">
        <v>31</v>
      </c>
      <c r="Q6" s="64"/>
      <c r="R6" s="331">
        <f>R5*1.1</f>
        <v>119059.6</v>
      </c>
    </row>
    <row r="7" spans="1:178" ht="26.25" thickBot="1" x14ac:dyDescent="0.25">
      <c r="A7" s="309"/>
      <c r="B7" s="310"/>
      <c r="C7" s="312"/>
      <c r="D7" s="311"/>
      <c r="E7" s="312"/>
      <c r="F7" s="332"/>
      <c r="G7" s="332"/>
      <c r="K7" s="318"/>
      <c r="O7" s="306"/>
      <c r="P7" s="333" t="s">
        <v>32</v>
      </c>
      <c r="Q7" s="334">
        <f>'4-SpaceAlloc'!O6</f>
        <v>0</v>
      </c>
      <c r="R7" s="335"/>
      <c r="S7" s="308" t="str">
        <f>'4-SpaceAlloc'!P7</f>
        <v>above/(below) Allowable</v>
      </c>
      <c r="T7" s="319"/>
      <c r="U7" s="319"/>
      <c r="V7" s="319"/>
      <c r="W7" s="319"/>
      <c r="X7" s="319"/>
      <c r="Y7" s="319"/>
      <c r="Z7" s="319"/>
      <c r="AA7" s="319"/>
      <c r="AB7" s="319"/>
      <c r="AC7" s="319"/>
      <c r="AD7" s="319"/>
      <c r="AE7" s="319"/>
      <c r="AF7" s="319"/>
      <c r="AG7" s="319"/>
      <c r="AH7" s="319"/>
      <c r="AI7" s="319"/>
      <c r="AJ7" s="319"/>
      <c r="AK7" s="319"/>
      <c r="AL7" s="319"/>
      <c r="AM7" s="319"/>
      <c r="AN7" s="319"/>
      <c r="AO7" s="319"/>
      <c r="AP7" s="319"/>
      <c r="AQ7" s="319"/>
      <c r="AR7" s="319"/>
      <c r="AS7" s="319"/>
      <c r="AT7" s="319"/>
      <c r="AU7" s="319"/>
      <c r="AV7" s="319"/>
      <c r="AW7" s="319"/>
      <c r="AX7" s="319"/>
      <c r="AY7" s="319"/>
      <c r="AZ7" s="319"/>
      <c r="BA7" s="319"/>
      <c r="BB7" s="319"/>
      <c r="BC7" s="319"/>
      <c r="BD7" s="319"/>
      <c r="BE7" s="319"/>
      <c r="BF7" s="319"/>
      <c r="BG7" s="319"/>
      <c r="BH7" s="319"/>
      <c r="BI7" s="319"/>
      <c r="BJ7" s="319"/>
      <c r="BK7" s="319"/>
      <c r="BL7" s="319"/>
      <c r="BM7" s="319"/>
      <c r="BN7" s="319"/>
      <c r="BO7" s="319"/>
      <c r="BP7" s="319"/>
      <c r="BQ7" s="319"/>
      <c r="BR7" s="319"/>
      <c r="BS7" s="319"/>
      <c r="BT7" s="319"/>
      <c r="BU7" s="319"/>
      <c r="BV7" s="319"/>
      <c r="BW7" s="319"/>
      <c r="BX7" s="319"/>
      <c r="BY7" s="319"/>
      <c r="BZ7" s="319"/>
      <c r="CA7" s="319"/>
      <c r="CB7" s="319"/>
      <c r="CC7" s="319"/>
      <c r="CD7" s="319"/>
      <c r="CE7" s="319"/>
      <c r="CF7" s="319"/>
      <c r="CG7" s="319"/>
      <c r="CH7" s="319"/>
      <c r="CI7" s="319"/>
      <c r="CJ7" s="319"/>
      <c r="CK7" s="319"/>
      <c r="CL7" s="319"/>
      <c r="CM7" s="319"/>
      <c r="CN7" s="319"/>
      <c r="CO7" s="319"/>
      <c r="CP7" s="319"/>
      <c r="CQ7" s="319"/>
      <c r="CR7" s="319"/>
      <c r="CS7" s="319"/>
      <c r="CT7" s="319"/>
      <c r="CU7" s="319"/>
      <c r="CV7" s="319"/>
      <c r="CW7" s="319"/>
      <c r="CX7" s="319"/>
      <c r="CY7" s="319"/>
      <c r="CZ7" s="319"/>
      <c r="DA7" s="319"/>
      <c r="DB7" s="319"/>
      <c r="DC7" s="319"/>
      <c r="DD7" s="319"/>
      <c r="DE7" s="319"/>
      <c r="DF7" s="319"/>
      <c r="DG7" s="319"/>
      <c r="DH7" s="319"/>
      <c r="DI7" s="319"/>
      <c r="DJ7" s="319"/>
      <c r="DK7" s="319"/>
      <c r="DL7" s="319"/>
      <c r="DM7" s="319"/>
      <c r="DN7" s="319"/>
      <c r="DO7" s="319"/>
      <c r="DP7" s="319"/>
      <c r="DQ7" s="319"/>
      <c r="DR7" s="319"/>
      <c r="DS7" s="319"/>
      <c r="DT7" s="319"/>
      <c r="DU7" s="319"/>
      <c r="DV7" s="319"/>
      <c r="DW7" s="319"/>
      <c r="DX7" s="319"/>
      <c r="DY7" s="319"/>
      <c r="DZ7" s="319"/>
      <c r="EA7" s="319"/>
      <c r="EB7" s="319"/>
      <c r="EC7" s="319"/>
      <c r="ED7" s="319"/>
      <c r="EE7" s="319"/>
      <c r="EF7" s="319"/>
      <c r="EG7" s="319"/>
      <c r="EH7" s="319"/>
      <c r="EI7" s="319"/>
      <c r="EJ7" s="319"/>
      <c r="EK7" s="319"/>
      <c r="EL7" s="319"/>
      <c r="EM7" s="319"/>
      <c r="EN7" s="319"/>
      <c r="EO7" s="319"/>
      <c r="EP7" s="319"/>
      <c r="EQ7" s="319"/>
      <c r="ER7" s="319"/>
      <c r="ES7" s="319"/>
      <c r="ET7" s="319"/>
      <c r="EU7" s="319"/>
      <c r="EV7" s="319"/>
      <c r="EW7" s="319"/>
      <c r="EX7" s="319"/>
      <c r="EY7" s="319"/>
      <c r="EZ7" s="319"/>
      <c r="FA7" s="319"/>
      <c r="FB7" s="319"/>
      <c r="FC7" s="319"/>
      <c r="FD7" s="319"/>
      <c r="FE7" s="319"/>
      <c r="FF7" s="319"/>
      <c r="FG7" s="319"/>
      <c r="FH7" s="319"/>
      <c r="FI7" s="319"/>
      <c r="FJ7" s="319"/>
      <c r="FK7" s="319"/>
      <c r="FL7" s="319"/>
      <c r="FM7" s="319"/>
      <c r="FN7" s="319"/>
      <c r="FO7" s="319"/>
      <c r="FP7" s="319"/>
      <c r="FQ7" s="319"/>
      <c r="FR7" s="319"/>
      <c r="FS7" s="319"/>
      <c r="FT7" s="319"/>
      <c r="FU7" s="319"/>
      <c r="FV7" s="319"/>
    </row>
    <row r="8" spans="1:178" ht="18.75" customHeight="1" thickTop="1" thickBot="1" x14ac:dyDescent="0.25">
      <c r="A8" s="309"/>
      <c r="B8" s="310"/>
      <c r="C8" s="312"/>
      <c r="D8" s="311"/>
      <c r="E8" s="312"/>
      <c r="F8" s="332"/>
      <c r="G8" s="332"/>
      <c r="K8" s="318"/>
      <c r="O8" s="306"/>
      <c r="P8" s="336" t="s">
        <v>33</v>
      </c>
      <c r="Q8" s="64">
        <f>Q9-Q6</f>
        <v>100887.52500000001</v>
      </c>
      <c r="R8" s="335"/>
      <c r="S8" s="308" t="str">
        <f>'4-SpaceAlloc'!P8</f>
        <v>above/(below) Allowable OCONUS</v>
      </c>
      <c r="T8" s="319"/>
      <c r="U8" s="319"/>
      <c r="V8" s="319"/>
      <c r="W8" s="319"/>
      <c r="X8" s="319"/>
      <c r="Y8" s="319"/>
      <c r="Z8" s="319"/>
      <c r="AA8" s="319"/>
      <c r="AB8" s="319"/>
      <c r="AC8" s="319"/>
      <c r="AD8" s="319"/>
      <c r="AE8" s="319"/>
      <c r="AF8" s="319"/>
      <c r="AG8" s="319"/>
      <c r="AH8" s="319"/>
      <c r="AI8" s="319"/>
      <c r="AJ8" s="319"/>
      <c r="AK8" s="319"/>
      <c r="AL8" s="319"/>
      <c r="AM8" s="319"/>
      <c r="AN8" s="319"/>
      <c r="AO8" s="319"/>
      <c r="AP8" s="319"/>
      <c r="AQ8" s="319"/>
      <c r="AR8" s="319"/>
      <c r="AS8" s="319"/>
      <c r="AT8" s="319"/>
      <c r="AU8" s="319"/>
      <c r="AV8" s="319"/>
      <c r="AW8" s="319"/>
      <c r="AX8" s="319"/>
      <c r="AY8" s="319"/>
      <c r="AZ8" s="319"/>
      <c r="BA8" s="319"/>
      <c r="BB8" s="319"/>
      <c r="BC8" s="319"/>
      <c r="BD8" s="319"/>
      <c r="BE8" s="319"/>
      <c r="BF8" s="319"/>
      <c r="BG8" s="319"/>
      <c r="BH8" s="319"/>
      <c r="BI8" s="319"/>
      <c r="BJ8" s="319"/>
      <c r="BK8" s="319"/>
      <c r="BL8" s="319"/>
      <c r="BM8" s="319"/>
      <c r="BN8" s="319"/>
      <c r="BO8" s="319"/>
      <c r="BP8" s="319"/>
      <c r="BQ8" s="319"/>
      <c r="BR8" s="319"/>
      <c r="BS8" s="319"/>
      <c r="BT8" s="319"/>
      <c r="BU8" s="319"/>
      <c r="BV8" s="319"/>
      <c r="BW8" s="319"/>
      <c r="BX8" s="319"/>
      <c r="BY8" s="319"/>
      <c r="BZ8" s="319"/>
      <c r="CA8" s="319"/>
      <c r="CB8" s="319"/>
      <c r="CC8" s="319"/>
      <c r="CD8" s="319"/>
      <c r="CE8" s="319"/>
      <c r="CF8" s="319"/>
      <c r="CG8" s="319"/>
      <c r="CH8" s="319"/>
      <c r="CI8" s="319"/>
      <c r="CJ8" s="319"/>
      <c r="CK8" s="319"/>
      <c r="CL8" s="319"/>
      <c r="CM8" s="319"/>
      <c r="CN8" s="319"/>
      <c r="CO8" s="319"/>
      <c r="CP8" s="319"/>
      <c r="CQ8" s="319"/>
      <c r="CR8" s="319"/>
      <c r="CS8" s="319"/>
      <c r="CT8" s="319"/>
      <c r="CU8" s="319"/>
      <c r="CV8" s="319"/>
      <c r="CW8" s="319"/>
      <c r="CX8" s="319"/>
      <c r="CY8" s="319"/>
      <c r="CZ8" s="319"/>
      <c r="DA8" s="319"/>
      <c r="DB8" s="319"/>
      <c r="DC8" s="319"/>
      <c r="DD8" s="319"/>
      <c r="DE8" s="319"/>
      <c r="DF8" s="319"/>
      <c r="DG8" s="319"/>
      <c r="DH8" s="319"/>
      <c r="DI8" s="319"/>
      <c r="DJ8" s="319"/>
      <c r="DK8" s="319"/>
      <c r="DL8" s="319"/>
      <c r="DM8" s="319"/>
      <c r="DN8" s="319"/>
      <c r="DO8" s="319"/>
      <c r="DP8" s="319"/>
      <c r="DQ8" s="319"/>
      <c r="DR8" s="319"/>
      <c r="DS8" s="319"/>
      <c r="DT8" s="319"/>
      <c r="DU8" s="319"/>
      <c r="DV8" s="319"/>
      <c r="DW8" s="319"/>
      <c r="DX8" s="319"/>
      <c r="DY8" s="319"/>
      <c r="DZ8" s="319"/>
      <c r="EA8" s="319"/>
      <c r="EB8" s="319"/>
      <c r="EC8" s="319"/>
      <c r="ED8" s="319"/>
      <c r="EE8" s="319"/>
      <c r="EF8" s="319"/>
      <c r="EG8" s="319"/>
      <c r="EH8" s="319"/>
      <c r="EI8" s="319"/>
      <c r="EJ8" s="319"/>
      <c r="EK8" s="319"/>
      <c r="EL8" s="319"/>
      <c r="EM8" s="319"/>
      <c r="EN8" s="319"/>
      <c r="EO8" s="319"/>
      <c r="EP8" s="319"/>
      <c r="EQ8" s="319"/>
      <c r="ER8" s="319"/>
      <c r="ES8" s="319"/>
      <c r="ET8" s="319"/>
      <c r="EU8" s="319"/>
      <c r="EV8" s="319"/>
      <c r="EW8" s="319"/>
      <c r="EX8" s="319"/>
      <c r="EY8" s="319"/>
      <c r="EZ8" s="319"/>
      <c r="FA8" s="319"/>
      <c r="FB8" s="319"/>
      <c r="FC8" s="319"/>
      <c r="FD8" s="319"/>
      <c r="FE8" s="319"/>
      <c r="FF8" s="319"/>
      <c r="FG8" s="319"/>
      <c r="FH8" s="319"/>
      <c r="FI8" s="319"/>
      <c r="FJ8" s="319"/>
      <c r="FK8" s="319"/>
      <c r="FL8" s="319"/>
      <c r="FM8" s="319"/>
      <c r="FN8" s="319"/>
      <c r="FO8" s="319"/>
      <c r="FP8" s="319"/>
      <c r="FQ8" s="319"/>
      <c r="FR8" s="319"/>
      <c r="FS8" s="319"/>
      <c r="FT8" s="319"/>
      <c r="FU8" s="319"/>
      <c r="FV8" s="319"/>
    </row>
    <row r="9" spans="1:178" ht="54.75" customHeight="1" thickBot="1" x14ac:dyDescent="0.25">
      <c r="A9" s="396"/>
      <c r="B9" s="389" t="s">
        <v>34</v>
      </c>
      <c r="C9" s="389" t="s">
        <v>35</v>
      </c>
      <c r="D9" s="390"/>
      <c r="E9" s="389"/>
      <c r="F9" s="391"/>
      <c r="G9" s="391"/>
      <c r="H9" s="392"/>
      <c r="I9" s="393" t="s">
        <v>251</v>
      </c>
      <c r="J9" s="412" t="s">
        <v>258</v>
      </c>
      <c r="K9" s="411"/>
      <c r="L9" s="390"/>
      <c r="M9" s="305" t="s">
        <v>217</v>
      </c>
      <c r="O9" s="337"/>
      <c r="P9" s="717" t="s">
        <v>487</v>
      </c>
      <c r="Q9" s="394">
        <f>Q85+Q104</f>
        <v>100887.52500000001</v>
      </c>
      <c r="R9" s="395">
        <f>R5</f>
        <v>108236</v>
      </c>
      <c r="S9" s="397"/>
      <c r="T9" s="319"/>
      <c r="U9" s="319"/>
      <c r="V9" s="319"/>
      <c r="W9" s="319"/>
      <c r="X9" s="319"/>
      <c r="Y9" s="319"/>
      <c r="Z9" s="319"/>
      <c r="AA9" s="319"/>
      <c r="AB9" s="319"/>
      <c r="AC9" s="319"/>
      <c r="AD9" s="319"/>
      <c r="AE9" s="319"/>
      <c r="AF9" s="319"/>
      <c r="AG9" s="319"/>
      <c r="AH9" s="319"/>
      <c r="AI9" s="319"/>
      <c r="AJ9" s="319"/>
      <c r="AK9" s="319"/>
      <c r="AL9" s="319"/>
      <c r="AM9" s="319"/>
      <c r="AN9" s="319"/>
      <c r="AO9" s="319"/>
      <c r="AP9" s="319"/>
      <c r="AQ9" s="319"/>
      <c r="AR9" s="319"/>
      <c r="AS9" s="319"/>
      <c r="AT9" s="319"/>
      <c r="AU9" s="319"/>
      <c r="AV9" s="319"/>
      <c r="AW9" s="319"/>
      <c r="AX9" s="319"/>
      <c r="AY9" s="319"/>
      <c r="AZ9" s="319"/>
      <c r="BA9" s="319"/>
      <c r="BB9" s="319"/>
      <c r="BC9" s="319"/>
      <c r="BD9" s="319"/>
      <c r="BE9" s="319"/>
      <c r="BF9" s="319"/>
      <c r="BG9" s="319"/>
      <c r="BH9" s="319"/>
      <c r="BI9" s="319"/>
      <c r="BJ9" s="319"/>
      <c r="BK9" s="319"/>
      <c r="BL9" s="319"/>
      <c r="BM9" s="319"/>
      <c r="BN9" s="319"/>
      <c r="BO9" s="319"/>
      <c r="BP9" s="319"/>
      <c r="BQ9" s="319"/>
      <c r="BR9" s="319"/>
      <c r="BS9" s="319"/>
      <c r="BT9" s="319"/>
      <c r="BU9" s="319"/>
      <c r="BV9" s="319"/>
      <c r="BW9" s="319"/>
      <c r="BX9" s="319"/>
      <c r="BY9" s="319"/>
      <c r="BZ9" s="319"/>
      <c r="CA9" s="319"/>
      <c r="CB9" s="319"/>
      <c r="CC9" s="319"/>
      <c r="CD9" s="319"/>
      <c r="CE9" s="319"/>
      <c r="CF9" s="319"/>
      <c r="CG9" s="319"/>
      <c r="CH9" s="319"/>
      <c r="CI9" s="319"/>
      <c r="CJ9" s="319"/>
      <c r="CK9" s="319"/>
      <c r="CL9" s="319"/>
      <c r="CM9" s="319"/>
      <c r="CN9" s="319"/>
      <c r="CO9" s="319"/>
      <c r="CP9" s="319"/>
      <c r="CQ9" s="319"/>
      <c r="CR9" s="319"/>
      <c r="CS9" s="319"/>
      <c r="CT9" s="319"/>
      <c r="CU9" s="319"/>
      <c r="CV9" s="319"/>
      <c r="CW9" s="319"/>
      <c r="CX9" s="319"/>
      <c r="CY9" s="319"/>
      <c r="CZ9" s="319"/>
      <c r="DA9" s="319"/>
      <c r="DB9" s="319"/>
      <c r="DC9" s="319"/>
      <c r="DD9" s="319"/>
      <c r="DE9" s="319"/>
      <c r="DF9" s="319"/>
      <c r="DG9" s="319"/>
      <c r="DH9" s="319"/>
      <c r="DI9" s="319"/>
      <c r="DJ9" s="319"/>
      <c r="DK9" s="319"/>
      <c r="DL9" s="319"/>
      <c r="DM9" s="319"/>
      <c r="DN9" s="319"/>
      <c r="DO9" s="319"/>
      <c r="DP9" s="319"/>
      <c r="DQ9" s="319"/>
      <c r="DR9" s="319"/>
      <c r="DS9" s="319"/>
      <c r="DT9" s="319"/>
      <c r="DU9" s="319"/>
      <c r="DV9" s="319"/>
      <c r="DW9" s="319"/>
      <c r="DX9" s="319"/>
      <c r="DY9" s="319"/>
      <c r="DZ9" s="319"/>
      <c r="EA9" s="319"/>
      <c r="EB9" s="319"/>
      <c r="EC9" s="319"/>
      <c r="ED9" s="319"/>
      <c r="EE9" s="319"/>
      <c r="EF9" s="319"/>
      <c r="EG9" s="319"/>
      <c r="EH9" s="319"/>
      <c r="EI9" s="319"/>
      <c r="EJ9" s="319"/>
      <c r="EK9" s="319"/>
      <c r="EL9" s="319"/>
      <c r="EM9" s="319"/>
      <c r="EN9" s="319"/>
      <c r="EO9" s="319"/>
      <c r="EP9" s="319"/>
      <c r="EQ9" s="319"/>
      <c r="ER9" s="319"/>
      <c r="ES9" s="319"/>
      <c r="ET9" s="319"/>
      <c r="EU9" s="319"/>
      <c r="EV9" s="319"/>
      <c r="EW9" s="319"/>
      <c r="EX9" s="319"/>
      <c r="EY9" s="319"/>
      <c r="EZ9" s="319"/>
      <c r="FA9" s="319"/>
      <c r="FB9" s="319"/>
      <c r="FC9" s="319"/>
      <c r="FD9" s="319"/>
      <c r="FE9" s="319"/>
      <c r="FF9" s="319"/>
      <c r="FG9" s="319"/>
      <c r="FH9" s="319"/>
      <c r="FI9" s="319"/>
      <c r="FJ9" s="319"/>
      <c r="FK9" s="319"/>
      <c r="FL9" s="319"/>
      <c r="FM9" s="319"/>
      <c r="FN9" s="319"/>
      <c r="FO9" s="319"/>
      <c r="FP9" s="319"/>
      <c r="FQ9" s="319"/>
      <c r="FR9" s="319"/>
      <c r="FS9" s="319"/>
      <c r="FT9" s="319"/>
      <c r="FU9" s="319"/>
      <c r="FV9" s="319"/>
    </row>
    <row r="10" spans="1:178" s="344" customFormat="1" x14ac:dyDescent="0.2">
      <c r="A10" s="398"/>
      <c r="B10" s="399"/>
      <c r="C10" s="400"/>
      <c r="D10" s="400"/>
      <c r="E10" s="399"/>
      <c r="F10" s="401"/>
      <c r="G10" s="401"/>
      <c r="H10" s="401"/>
      <c r="I10" s="402"/>
      <c r="J10" s="401"/>
      <c r="K10" s="403"/>
      <c r="L10" s="403"/>
      <c r="M10" s="399"/>
      <c r="N10" s="399"/>
      <c r="O10" s="404"/>
      <c r="P10" s="405"/>
      <c r="Q10" s="406"/>
      <c r="R10" s="406"/>
      <c r="S10" s="407"/>
    </row>
    <row r="11" spans="1:178" s="344" customFormat="1" x14ac:dyDescent="0.2">
      <c r="A11" s="398"/>
      <c r="B11" s="399"/>
      <c r="C11" s="400"/>
      <c r="D11" s="400"/>
      <c r="E11" s="399"/>
      <c r="F11" s="401"/>
      <c r="G11" s="401"/>
      <c r="H11" s="401"/>
      <c r="I11" s="402"/>
      <c r="J11" s="401"/>
      <c r="K11" s="403"/>
      <c r="L11" s="403"/>
      <c r="M11" s="403"/>
      <c r="N11" s="399"/>
      <c r="O11" s="408"/>
      <c r="P11" s="405"/>
      <c r="Q11" s="405"/>
      <c r="R11" s="406"/>
      <c r="S11" s="407"/>
    </row>
    <row r="12" spans="1:178" s="344" customFormat="1" ht="12.75" customHeight="1" thickBot="1" x14ac:dyDescent="0.25">
      <c r="A12" s="407"/>
      <c r="B12" s="399" t="s">
        <v>38</v>
      </c>
      <c r="C12" s="400"/>
      <c r="D12" s="400"/>
      <c r="E12" s="399"/>
      <c r="F12" s="401" t="s">
        <v>226</v>
      </c>
      <c r="G12" s="401" t="s">
        <v>228</v>
      </c>
      <c r="H12" s="401" t="s">
        <v>241</v>
      </c>
      <c r="I12" s="402"/>
      <c r="J12" s="402"/>
      <c r="K12" s="403" t="s">
        <v>39</v>
      </c>
      <c r="L12" s="403" t="s">
        <v>40</v>
      </c>
      <c r="M12" s="403" t="s">
        <v>41</v>
      </c>
      <c r="N12" s="399" t="s">
        <v>42</v>
      </c>
      <c r="O12" s="408" t="s">
        <v>43</v>
      </c>
      <c r="P12" s="405" t="s">
        <v>37</v>
      </c>
      <c r="Q12" s="405" t="s">
        <v>37</v>
      </c>
      <c r="R12" s="406" t="str">
        <f>'4-SpaceAlloc'!P12</f>
        <v>SF</v>
      </c>
      <c r="S12" s="407"/>
    </row>
    <row r="13" spans="1:178" s="353" customFormat="1" ht="13.5" thickBot="1" x14ac:dyDescent="0.25">
      <c r="A13" s="77" t="s">
        <v>233</v>
      </c>
      <c r="B13" s="347"/>
      <c r="C13" s="348"/>
      <c r="D13" s="348"/>
      <c r="E13" s="347"/>
      <c r="F13" s="316"/>
      <c r="G13" s="316"/>
      <c r="H13" s="349"/>
      <c r="I13" s="315" t="s">
        <v>410</v>
      </c>
      <c r="J13" s="413">
        <v>1</v>
      </c>
      <c r="K13" s="350"/>
      <c r="L13" s="350"/>
      <c r="M13" s="350"/>
      <c r="N13" s="351"/>
      <c r="O13" s="352"/>
      <c r="P13" s="307"/>
      <c r="Q13" s="307"/>
      <c r="R13" s="308"/>
    </row>
    <row r="14" spans="1:178" ht="13.5" thickBot="1" x14ac:dyDescent="0.25">
      <c r="A14" s="69" t="s">
        <v>44</v>
      </c>
      <c r="B14" s="310"/>
      <c r="C14" s="311"/>
      <c r="D14" s="311"/>
      <c r="E14" s="312"/>
      <c r="F14" s="313"/>
      <c r="G14" s="313"/>
      <c r="I14" s="316"/>
      <c r="K14" s="354"/>
      <c r="L14" s="355"/>
      <c r="M14" s="356"/>
      <c r="N14" s="355"/>
      <c r="O14" s="357"/>
      <c r="P14" s="307"/>
      <c r="Q14" s="61">
        <f>SUM(P15:P21)</f>
        <v>2715</v>
      </c>
      <c r="R14" s="308"/>
      <c r="S14" s="319"/>
      <c r="T14" s="319"/>
      <c r="U14" s="319"/>
      <c r="V14" s="319"/>
      <c r="W14" s="319"/>
      <c r="X14" s="319"/>
      <c r="Y14" s="319"/>
      <c r="Z14" s="319"/>
      <c r="AA14" s="319"/>
      <c r="AB14" s="319"/>
      <c r="AC14" s="319"/>
      <c r="AD14" s="319"/>
      <c r="AE14" s="319"/>
      <c r="AF14" s="319"/>
      <c r="AG14" s="319"/>
      <c r="AH14" s="319"/>
      <c r="AI14" s="319"/>
      <c r="AJ14" s="319"/>
      <c r="AK14" s="319"/>
      <c r="AL14" s="319"/>
      <c r="AM14" s="319"/>
      <c r="AN14" s="319"/>
      <c r="AO14" s="319"/>
      <c r="AP14" s="319"/>
      <c r="AQ14" s="319"/>
      <c r="AR14" s="319"/>
      <c r="AS14" s="319"/>
      <c r="AT14" s="319"/>
      <c r="AU14" s="319"/>
      <c r="AV14" s="319"/>
      <c r="AW14" s="319"/>
      <c r="AX14" s="319"/>
      <c r="AY14" s="319"/>
      <c r="AZ14" s="319"/>
      <c r="BA14" s="319"/>
      <c r="BB14" s="319"/>
      <c r="BC14" s="319"/>
      <c r="BD14" s="319"/>
      <c r="BE14" s="319"/>
      <c r="BF14" s="319"/>
      <c r="BG14" s="319"/>
      <c r="BH14" s="319"/>
      <c r="BI14" s="319"/>
      <c r="BJ14" s="319"/>
      <c r="BK14" s="319"/>
      <c r="BL14" s="319"/>
      <c r="BM14" s="319"/>
      <c r="BN14" s="319"/>
      <c r="BO14" s="319"/>
      <c r="BP14" s="319"/>
      <c r="BQ14" s="319"/>
      <c r="BR14" s="319"/>
      <c r="BS14" s="319"/>
      <c r="BT14" s="319"/>
      <c r="BU14" s="319"/>
      <c r="BV14" s="319"/>
      <c r="BW14" s="319"/>
      <c r="BX14" s="319"/>
      <c r="BY14" s="319"/>
      <c r="BZ14" s="319"/>
      <c r="CA14" s="319"/>
      <c r="CB14" s="319"/>
      <c r="CC14" s="319"/>
      <c r="CD14" s="319"/>
      <c r="CE14" s="319"/>
      <c r="CF14" s="319"/>
      <c r="CG14" s="319"/>
      <c r="CH14" s="319"/>
      <c r="CI14" s="319"/>
      <c r="CJ14" s="319"/>
      <c r="CK14" s="319"/>
      <c r="CL14" s="319"/>
      <c r="CM14" s="319"/>
      <c r="CN14" s="319"/>
      <c r="CO14" s="319"/>
      <c r="CP14" s="319"/>
      <c r="CQ14" s="319"/>
      <c r="CR14" s="319"/>
      <c r="CS14" s="319"/>
      <c r="CT14" s="319"/>
      <c r="CU14" s="319"/>
      <c r="CV14" s="319"/>
      <c r="CW14" s="319"/>
      <c r="CX14" s="319"/>
      <c r="CY14" s="319"/>
      <c r="CZ14" s="319"/>
      <c r="DA14" s="319"/>
      <c r="DB14" s="319"/>
      <c r="DC14" s="319"/>
      <c r="DD14" s="319"/>
      <c r="DE14" s="319"/>
      <c r="DF14" s="319"/>
      <c r="DG14" s="319"/>
      <c r="DH14" s="319"/>
      <c r="DI14" s="319"/>
      <c r="DJ14" s="319"/>
      <c r="DK14" s="319"/>
      <c r="DL14" s="319"/>
      <c r="DM14" s="319"/>
      <c r="DN14" s="319"/>
      <c r="DO14" s="319"/>
      <c r="DP14" s="319"/>
      <c r="DQ14" s="319"/>
      <c r="DR14" s="319"/>
      <c r="DS14" s="319"/>
      <c r="DT14" s="319"/>
      <c r="DU14" s="319"/>
      <c r="DV14" s="319"/>
      <c r="DW14" s="319"/>
      <c r="DX14" s="319"/>
      <c r="DY14" s="319"/>
      <c r="DZ14" s="319"/>
      <c r="EA14" s="319"/>
      <c r="EB14" s="319"/>
      <c r="EC14" s="319"/>
      <c r="ED14" s="319"/>
      <c r="EE14" s="319"/>
      <c r="EF14" s="319"/>
      <c r="EG14" s="319"/>
      <c r="EH14" s="319"/>
      <c r="EI14" s="319"/>
      <c r="EJ14" s="319"/>
      <c r="EK14" s="319"/>
      <c r="EL14" s="319"/>
      <c r="EM14" s="319"/>
      <c r="EN14" s="319"/>
      <c r="EO14" s="319"/>
      <c r="EP14" s="319"/>
      <c r="EQ14" s="319"/>
      <c r="ER14" s="319"/>
      <c r="ES14" s="319"/>
      <c r="ET14" s="319"/>
      <c r="EU14" s="319"/>
      <c r="EV14" s="319"/>
      <c r="EW14" s="319"/>
      <c r="EX14" s="319"/>
      <c r="EY14" s="319"/>
      <c r="EZ14" s="319"/>
      <c r="FA14" s="319"/>
      <c r="FB14" s="319"/>
      <c r="FC14" s="319"/>
      <c r="FD14" s="319"/>
      <c r="FE14" s="319"/>
      <c r="FF14" s="319"/>
      <c r="FG14" s="319"/>
      <c r="FH14" s="319"/>
      <c r="FI14" s="319"/>
      <c r="FJ14" s="319"/>
      <c r="FK14" s="319"/>
      <c r="FL14" s="319"/>
      <c r="FM14" s="319"/>
      <c r="FN14" s="319"/>
      <c r="FO14" s="319"/>
      <c r="FP14" s="319"/>
      <c r="FQ14" s="319"/>
      <c r="FR14" s="319"/>
      <c r="FS14" s="319"/>
      <c r="FT14" s="319"/>
      <c r="FU14" s="319"/>
      <c r="FV14" s="319"/>
    </row>
    <row r="15" spans="1:178" ht="26.25" thickBot="1" x14ac:dyDescent="0.25">
      <c r="A15" s="415" t="s">
        <v>45</v>
      </c>
      <c r="B15" s="310" t="s">
        <v>264</v>
      </c>
      <c r="C15" s="372">
        <v>100</v>
      </c>
      <c r="D15" s="311" t="s">
        <v>37</v>
      </c>
      <c r="E15" s="312" t="s">
        <v>47</v>
      </c>
      <c r="F15" s="313"/>
      <c r="G15" s="313"/>
      <c r="I15" s="315" t="s">
        <v>409</v>
      </c>
      <c r="J15" s="413">
        <f>J13</f>
        <v>1</v>
      </c>
      <c r="K15" s="354"/>
      <c r="L15" s="354"/>
      <c r="M15" s="363"/>
      <c r="N15" s="355"/>
      <c r="O15" s="413">
        <f>$J15</f>
        <v>1</v>
      </c>
      <c r="P15" s="307">
        <f>(SUM(O15:O15))*$C15</f>
        <v>100</v>
      </c>
      <c r="Q15" s="307"/>
      <c r="R15" s="308"/>
      <c r="S15" s="319"/>
      <c r="T15" s="319"/>
      <c r="U15" s="319"/>
      <c r="V15" s="319"/>
      <c r="W15" s="319"/>
      <c r="X15" s="319"/>
      <c r="Y15" s="319"/>
      <c r="Z15" s="319"/>
      <c r="AA15" s="319"/>
      <c r="AB15" s="319"/>
      <c r="AC15" s="319"/>
      <c r="AD15" s="319"/>
      <c r="AE15" s="319"/>
      <c r="AF15" s="319"/>
      <c r="AG15" s="319"/>
      <c r="AH15" s="319"/>
      <c r="AI15" s="319"/>
      <c r="AJ15" s="319"/>
      <c r="AK15" s="319"/>
      <c r="AL15" s="319"/>
      <c r="AM15" s="319"/>
      <c r="AN15" s="319"/>
      <c r="AO15" s="319"/>
      <c r="AP15" s="319"/>
      <c r="AQ15" s="319"/>
      <c r="AR15" s="319"/>
      <c r="AS15" s="319"/>
      <c r="AT15" s="319"/>
      <c r="AU15" s="319"/>
      <c r="AV15" s="319"/>
      <c r="AW15" s="319"/>
      <c r="AX15" s="319"/>
      <c r="AY15" s="319"/>
      <c r="AZ15" s="319"/>
      <c r="BA15" s="319"/>
      <c r="BB15" s="319"/>
      <c r="BC15" s="319"/>
      <c r="BD15" s="319"/>
      <c r="BE15" s="319"/>
      <c r="BF15" s="319"/>
      <c r="BG15" s="319"/>
      <c r="BH15" s="319"/>
      <c r="BI15" s="319"/>
      <c r="BJ15" s="319"/>
      <c r="BK15" s="319"/>
      <c r="BL15" s="319"/>
      <c r="BM15" s="319"/>
      <c r="BN15" s="319"/>
      <c r="BO15" s="319"/>
      <c r="BP15" s="319"/>
      <c r="BQ15" s="319"/>
      <c r="BR15" s="319"/>
      <c r="BS15" s="319"/>
      <c r="BT15" s="319"/>
      <c r="BU15" s="319"/>
      <c r="BV15" s="319"/>
      <c r="BW15" s="319"/>
      <c r="BX15" s="319"/>
      <c r="BY15" s="319"/>
      <c r="BZ15" s="319"/>
      <c r="CA15" s="319"/>
      <c r="CB15" s="319"/>
      <c r="CC15" s="319"/>
      <c r="CD15" s="319"/>
      <c r="CE15" s="319"/>
      <c r="CF15" s="319"/>
      <c r="CG15" s="319"/>
      <c r="CH15" s="319"/>
      <c r="CI15" s="319"/>
      <c r="CJ15" s="319"/>
      <c r="CK15" s="319"/>
      <c r="CL15" s="319"/>
      <c r="CM15" s="319"/>
      <c r="CN15" s="319"/>
      <c r="CO15" s="319"/>
      <c r="CP15" s="319"/>
      <c r="CQ15" s="319"/>
      <c r="CR15" s="319"/>
      <c r="CS15" s="319"/>
      <c r="CT15" s="319"/>
      <c r="CU15" s="319"/>
      <c r="CV15" s="319"/>
      <c r="CW15" s="319"/>
      <c r="CX15" s="319"/>
      <c r="CY15" s="319"/>
      <c r="CZ15" s="319"/>
      <c r="DA15" s="319"/>
      <c r="DB15" s="319"/>
      <c r="DC15" s="319"/>
      <c r="DD15" s="319"/>
      <c r="DE15" s="319"/>
      <c r="DF15" s="319"/>
      <c r="DG15" s="319"/>
      <c r="DH15" s="319"/>
      <c r="DI15" s="319"/>
      <c r="DJ15" s="319"/>
      <c r="DK15" s="319"/>
      <c r="DL15" s="319"/>
      <c r="DM15" s="319"/>
      <c r="DN15" s="319"/>
      <c r="DO15" s="319"/>
      <c r="DP15" s="319"/>
      <c r="DQ15" s="319"/>
      <c r="DR15" s="319"/>
      <c r="DS15" s="319"/>
      <c r="DT15" s="319"/>
      <c r="DU15" s="319"/>
      <c r="DV15" s="319"/>
      <c r="DW15" s="319"/>
      <c r="DX15" s="319"/>
      <c r="DY15" s="319"/>
      <c r="DZ15" s="319"/>
      <c r="EA15" s="319"/>
      <c r="EB15" s="319"/>
      <c r="EC15" s="319"/>
      <c r="ED15" s="319"/>
      <c r="EE15" s="319"/>
      <c r="EF15" s="319"/>
      <c r="EG15" s="319"/>
      <c r="EH15" s="319"/>
      <c r="EI15" s="319"/>
      <c r="EJ15" s="319"/>
      <c r="EK15" s="319"/>
      <c r="EL15" s="319"/>
      <c r="EM15" s="319"/>
      <c r="EN15" s="319"/>
      <c r="EO15" s="319"/>
      <c r="EP15" s="319"/>
      <c r="EQ15" s="319"/>
      <c r="ER15" s="319"/>
      <c r="ES15" s="319"/>
      <c r="ET15" s="319"/>
      <c r="EU15" s="319"/>
      <c r="EV15" s="319"/>
      <c r="EW15" s="319"/>
      <c r="EX15" s="319"/>
      <c r="EY15" s="319"/>
      <c r="EZ15" s="319"/>
      <c r="FA15" s="319"/>
      <c r="FB15" s="319"/>
      <c r="FC15" s="319"/>
      <c r="FD15" s="319"/>
      <c r="FE15" s="319"/>
      <c r="FF15" s="319"/>
      <c r="FG15" s="319"/>
      <c r="FH15" s="319"/>
      <c r="FI15" s="319"/>
      <c r="FJ15" s="319"/>
      <c r="FK15" s="319"/>
      <c r="FL15" s="319"/>
      <c r="FM15" s="319"/>
      <c r="FN15" s="319"/>
      <c r="FO15" s="319"/>
      <c r="FP15" s="319"/>
      <c r="FQ15" s="319"/>
      <c r="FR15" s="319"/>
      <c r="FS15" s="319"/>
      <c r="FT15" s="319"/>
      <c r="FU15" s="319"/>
      <c r="FV15" s="319"/>
    </row>
    <row r="16" spans="1:178" x14ac:dyDescent="0.2">
      <c r="A16" s="415" t="s">
        <v>48</v>
      </c>
      <c r="B16" s="310" t="s">
        <v>265</v>
      </c>
      <c r="C16" s="313">
        <v>3</v>
      </c>
      <c r="D16" s="311" t="s">
        <v>37</v>
      </c>
      <c r="E16" s="312" t="s">
        <v>50</v>
      </c>
      <c r="F16" s="313"/>
      <c r="G16" s="313"/>
      <c r="I16" s="354"/>
      <c r="J16" s="354"/>
      <c r="K16" s="354"/>
      <c r="L16" s="355"/>
      <c r="M16" s="363"/>
      <c r="N16" s="355"/>
      <c r="O16" s="357"/>
      <c r="P16" s="307">
        <f>(SUM(M61:M62))*$C16</f>
        <v>1800</v>
      </c>
      <c r="Q16" s="307"/>
      <c r="R16" s="308"/>
      <c r="S16" s="319"/>
      <c r="T16" s="319"/>
      <c r="U16" s="319"/>
      <c r="V16" s="319"/>
      <c r="W16" s="319"/>
      <c r="X16" s="319"/>
      <c r="Y16" s="319"/>
      <c r="Z16" s="319"/>
      <c r="AA16" s="319"/>
      <c r="AB16" s="319"/>
      <c r="AC16" s="319"/>
      <c r="AD16" s="319"/>
      <c r="AE16" s="319"/>
      <c r="AF16" s="319"/>
      <c r="AG16" s="319"/>
      <c r="AH16" s="319"/>
      <c r="AI16" s="319"/>
      <c r="AJ16" s="319"/>
      <c r="AK16" s="319"/>
      <c r="AL16" s="319"/>
      <c r="AM16" s="319"/>
      <c r="AN16" s="319"/>
      <c r="AO16" s="319"/>
      <c r="AP16" s="319"/>
      <c r="AQ16" s="319"/>
      <c r="AR16" s="319"/>
      <c r="AS16" s="319"/>
      <c r="AT16" s="319"/>
      <c r="AU16" s="319"/>
      <c r="AV16" s="319"/>
      <c r="AW16" s="319"/>
      <c r="AX16" s="319"/>
      <c r="AY16" s="319"/>
      <c r="AZ16" s="319"/>
      <c r="BA16" s="319"/>
      <c r="BB16" s="319"/>
      <c r="BC16" s="319"/>
      <c r="BD16" s="319"/>
      <c r="BE16" s="319"/>
      <c r="BF16" s="319"/>
      <c r="BG16" s="319"/>
      <c r="BH16" s="319"/>
      <c r="BI16" s="319"/>
      <c r="BJ16" s="319"/>
      <c r="BK16" s="319"/>
      <c r="BL16" s="319"/>
      <c r="BM16" s="319"/>
      <c r="BN16" s="319"/>
      <c r="BO16" s="319"/>
      <c r="BP16" s="319"/>
      <c r="BQ16" s="319"/>
      <c r="BR16" s="319"/>
      <c r="BS16" s="319"/>
      <c r="BT16" s="319"/>
      <c r="BU16" s="319"/>
      <c r="BV16" s="319"/>
      <c r="BW16" s="319"/>
      <c r="BX16" s="319"/>
      <c r="BY16" s="319"/>
      <c r="BZ16" s="319"/>
      <c r="CA16" s="319"/>
      <c r="CB16" s="319"/>
      <c r="CC16" s="319"/>
      <c r="CD16" s="319"/>
      <c r="CE16" s="319"/>
      <c r="CF16" s="319"/>
      <c r="CG16" s="319"/>
      <c r="CH16" s="319"/>
      <c r="CI16" s="319"/>
      <c r="CJ16" s="319"/>
      <c r="CK16" s="319"/>
      <c r="CL16" s="319"/>
      <c r="CM16" s="319"/>
      <c r="CN16" s="319"/>
      <c r="CO16" s="319"/>
      <c r="CP16" s="319"/>
      <c r="CQ16" s="319"/>
      <c r="CR16" s="319"/>
      <c r="CS16" s="319"/>
      <c r="CT16" s="319"/>
      <c r="CU16" s="319"/>
      <c r="CV16" s="319"/>
      <c r="CW16" s="319"/>
      <c r="CX16" s="319"/>
      <c r="CY16" s="319"/>
      <c r="CZ16" s="319"/>
      <c r="DA16" s="319"/>
      <c r="DB16" s="319"/>
      <c r="DC16" s="319"/>
      <c r="DD16" s="319"/>
      <c r="DE16" s="319"/>
      <c r="DF16" s="319"/>
      <c r="DG16" s="319"/>
      <c r="DH16" s="319"/>
      <c r="DI16" s="319"/>
      <c r="DJ16" s="319"/>
      <c r="DK16" s="319"/>
      <c r="DL16" s="319"/>
      <c r="DM16" s="319"/>
      <c r="DN16" s="319"/>
      <c r="DO16" s="319"/>
      <c r="DP16" s="319"/>
      <c r="DQ16" s="319"/>
      <c r="DR16" s="319"/>
      <c r="DS16" s="319"/>
      <c r="DT16" s="319"/>
      <c r="DU16" s="319"/>
      <c r="DV16" s="319"/>
      <c r="DW16" s="319"/>
      <c r="DX16" s="319"/>
      <c r="DY16" s="319"/>
      <c r="DZ16" s="319"/>
      <c r="EA16" s="319"/>
      <c r="EB16" s="319"/>
      <c r="EC16" s="319"/>
      <c r="ED16" s="319"/>
      <c r="EE16" s="319"/>
      <c r="EF16" s="319"/>
      <c r="EG16" s="319"/>
      <c r="EH16" s="319"/>
      <c r="EI16" s="319"/>
      <c r="EJ16" s="319"/>
      <c r="EK16" s="319"/>
      <c r="EL16" s="319"/>
      <c r="EM16" s="319"/>
      <c r="EN16" s="319"/>
      <c r="EO16" s="319"/>
      <c r="EP16" s="319"/>
      <c r="EQ16" s="319"/>
      <c r="ER16" s="319"/>
      <c r="ES16" s="319"/>
      <c r="ET16" s="319"/>
      <c r="EU16" s="319"/>
      <c r="EV16" s="319"/>
      <c r="EW16" s="319"/>
      <c r="EX16" s="319"/>
      <c r="EY16" s="319"/>
      <c r="EZ16" s="319"/>
      <c r="FA16" s="319"/>
      <c r="FB16" s="319"/>
      <c r="FC16" s="319"/>
      <c r="FD16" s="319"/>
      <c r="FE16" s="319"/>
      <c r="FF16" s="319"/>
      <c r="FG16" s="319"/>
      <c r="FH16" s="319"/>
      <c r="FI16" s="319"/>
      <c r="FJ16" s="319"/>
      <c r="FK16" s="319"/>
      <c r="FL16" s="319"/>
      <c r="FM16" s="319"/>
      <c r="FN16" s="319"/>
      <c r="FO16" s="319"/>
      <c r="FP16" s="319"/>
      <c r="FQ16" s="319"/>
      <c r="FR16" s="319"/>
      <c r="FS16" s="319"/>
      <c r="FT16" s="319"/>
      <c r="FU16" s="319"/>
      <c r="FV16" s="319"/>
    </row>
    <row r="17" spans="1:178" x14ac:dyDescent="0.2">
      <c r="A17" s="415" t="s">
        <v>51</v>
      </c>
      <c r="B17" s="310" t="s">
        <v>275</v>
      </c>
      <c r="C17" s="313">
        <v>125</v>
      </c>
      <c r="D17" s="311" t="s">
        <v>37</v>
      </c>
      <c r="E17" s="312" t="s">
        <v>50</v>
      </c>
      <c r="F17" s="313"/>
      <c r="G17" s="313"/>
      <c r="I17" s="354"/>
      <c r="J17" s="354"/>
      <c r="K17" s="354"/>
      <c r="L17" s="363">
        <f>O60</f>
        <v>2</v>
      </c>
      <c r="M17" s="363"/>
      <c r="N17" s="355"/>
      <c r="O17" s="357"/>
      <c r="P17" s="307">
        <f>(SUM(L17:L17))*$C17</f>
        <v>250</v>
      </c>
      <c r="Q17" s="307"/>
      <c r="R17" s="308"/>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319"/>
      <c r="BI17" s="319"/>
      <c r="BJ17" s="319"/>
      <c r="BK17" s="319"/>
      <c r="BL17" s="319"/>
      <c r="BM17" s="319"/>
      <c r="BN17" s="319"/>
      <c r="BO17" s="319"/>
      <c r="BP17" s="319"/>
      <c r="BQ17" s="319"/>
      <c r="BR17" s="319"/>
      <c r="BS17" s="319"/>
      <c r="BT17" s="319"/>
      <c r="BU17" s="319"/>
      <c r="BV17" s="319"/>
      <c r="BW17" s="319"/>
      <c r="BX17" s="319"/>
      <c r="BY17" s="319"/>
      <c r="BZ17" s="319"/>
      <c r="CA17" s="319"/>
      <c r="CB17" s="319"/>
      <c r="CC17" s="319"/>
      <c r="CD17" s="319"/>
      <c r="CE17" s="319"/>
      <c r="CF17" s="319"/>
      <c r="CG17" s="319"/>
      <c r="CH17" s="319"/>
      <c r="CI17" s="319"/>
      <c r="CJ17" s="319"/>
      <c r="CK17" s="319"/>
      <c r="CL17" s="319"/>
      <c r="CM17" s="319"/>
      <c r="CN17" s="319"/>
      <c r="CO17" s="319"/>
      <c r="CP17" s="319"/>
      <c r="CQ17" s="319"/>
      <c r="CR17" s="319"/>
      <c r="CS17" s="319"/>
      <c r="CT17" s="319"/>
      <c r="CU17" s="319"/>
      <c r="CV17" s="319"/>
      <c r="CW17" s="319"/>
      <c r="CX17" s="319"/>
      <c r="CY17" s="319"/>
      <c r="CZ17" s="319"/>
      <c r="DA17" s="319"/>
      <c r="DB17" s="319"/>
      <c r="DC17" s="319"/>
      <c r="DD17" s="319"/>
      <c r="DE17" s="319"/>
      <c r="DF17" s="319"/>
      <c r="DG17" s="319"/>
      <c r="DH17" s="319"/>
      <c r="DI17" s="319"/>
      <c r="DJ17" s="319"/>
      <c r="DK17" s="319"/>
      <c r="DL17" s="319"/>
      <c r="DM17" s="319"/>
      <c r="DN17" s="319"/>
      <c r="DO17" s="319"/>
      <c r="DP17" s="319"/>
      <c r="DQ17" s="319"/>
      <c r="DR17" s="319"/>
      <c r="DS17" s="319"/>
      <c r="DT17" s="319"/>
      <c r="DU17" s="319"/>
      <c r="DV17" s="319"/>
      <c r="DW17" s="319"/>
      <c r="DX17" s="319"/>
      <c r="DY17" s="319"/>
      <c r="DZ17" s="319"/>
      <c r="EA17" s="319"/>
      <c r="EB17" s="319"/>
      <c r="EC17" s="319"/>
      <c r="ED17" s="319"/>
      <c r="EE17" s="319"/>
      <c r="EF17" s="319"/>
      <c r="EG17" s="319"/>
      <c r="EH17" s="319"/>
      <c r="EI17" s="319"/>
      <c r="EJ17" s="319"/>
      <c r="EK17" s="319"/>
      <c r="EL17" s="319"/>
      <c r="EM17" s="319"/>
      <c r="EN17" s="319"/>
      <c r="EO17" s="319"/>
      <c r="EP17" s="319"/>
      <c r="EQ17" s="319"/>
      <c r="ER17" s="319"/>
      <c r="ES17" s="319"/>
      <c r="ET17" s="319"/>
      <c r="EU17" s="319"/>
      <c r="EV17" s="319"/>
      <c r="EW17" s="319"/>
      <c r="EX17" s="319"/>
      <c r="EY17" s="319"/>
      <c r="EZ17" s="319"/>
      <c r="FA17" s="319"/>
      <c r="FB17" s="319"/>
      <c r="FC17" s="319"/>
      <c r="FD17" s="319"/>
      <c r="FE17" s="319"/>
      <c r="FF17" s="319"/>
      <c r="FG17" s="319"/>
      <c r="FH17" s="319"/>
      <c r="FI17" s="319"/>
      <c r="FJ17" s="319"/>
      <c r="FK17" s="319"/>
      <c r="FL17" s="319"/>
      <c r="FM17" s="319"/>
      <c r="FN17" s="319"/>
      <c r="FO17" s="319"/>
      <c r="FP17" s="319"/>
      <c r="FQ17" s="319"/>
      <c r="FR17" s="319"/>
      <c r="FS17" s="319"/>
      <c r="FT17" s="319"/>
      <c r="FU17" s="319"/>
      <c r="FV17" s="319"/>
    </row>
    <row r="18" spans="1:178" ht="13.5" thickBot="1" x14ac:dyDescent="0.25">
      <c r="A18" s="415" t="s">
        <v>53</v>
      </c>
      <c r="B18" s="310" t="s">
        <v>266</v>
      </c>
      <c r="C18" s="313">
        <v>175</v>
      </c>
      <c r="D18" s="311" t="s">
        <v>37</v>
      </c>
      <c r="E18" s="312" t="s">
        <v>55</v>
      </c>
      <c r="F18" s="313"/>
      <c r="G18" s="313"/>
      <c r="I18" s="363"/>
      <c r="J18" s="363"/>
      <c r="K18" s="363"/>
      <c r="L18" s="363">
        <f>$J$13</f>
        <v>1</v>
      </c>
      <c r="M18" s="363"/>
      <c r="N18" s="355"/>
      <c r="O18" s="357"/>
      <c r="P18" s="307">
        <f>(SUM(L18:L18))*$C18</f>
        <v>175</v>
      </c>
      <c r="Q18" s="307"/>
      <c r="R18" s="308"/>
      <c r="S18" s="319"/>
      <c r="T18" s="319"/>
      <c r="U18" s="319"/>
      <c r="V18" s="319"/>
      <c r="W18" s="319"/>
      <c r="X18" s="319"/>
      <c r="Y18" s="319"/>
      <c r="Z18" s="319"/>
      <c r="AA18" s="319"/>
      <c r="AB18" s="319"/>
      <c r="AC18" s="319"/>
      <c r="AD18" s="319"/>
      <c r="AE18" s="319"/>
      <c r="AF18" s="319"/>
      <c r="AG18" s="319"/>
      <c r="AH18" s="319"/>
      <c r="AI18" s="319"/>
      <c r="AJ18" s="319"/>
      <c r="AK18" s="319"/>
      <c r="AL18" s="319"/>
      <c r="AM18" s="319"/>
      <c r="AN18" s="319"/>
      <c r="AO18" s="319"/>
      <c r="AP18" s="319"/>
      <c r="AQ18" s="319"/>
      <c r="AR18" s="319"/>
      <c r="AS18" s="319"/>
      <c r="AT18" s="319"/>
      <c r="AU18" s="319"/>
      <c r="AV18" s="319"/>
      <c r="AW18" s="319"/>
      <c r="AX18" s="319"/>
      <c r="AY18" s="319"/>
      <c r="AZ18" s="319"/>
      <c r="BA18" s="319"/>
      <c r="BB18" s="319"/>
      <c r="BC18" s="319"/>
      <c r="BD18" s="319"/>
      <c r="BE18" s="319"/>
      <c r="BF18" s="319"/>
      <c r="BG18" s="319"/>
      <c r="BH18" s="319"/>
      <c r="BI18" s="319"/>
      <c r="BJ18" s="319"/>
      <c r="BK18" s="319"/>
      <c r="BL18" s="319"/>
      <c r="BM18" s="319"/>
      <c r="BN18" s="319"/>
      <c r="BO18" s="319"/>
      <c r="BP18" s="319"/>
      <c r="BQ18" s="319"/>
      <c r="BR18" s="319"/>
      <c r="BS18" s="319"/>
      <c r="BT18" s="319"/>
      <c r="BU18" s="319"/>
      <c r="BV18" s="319"/>
      <c r="BW18" s="319"/>
      <c r="BX18" s="319"/>
      <c r="BY18" s="319"/>
      <c r="BZ18" s="319"/>
      <c r="CA18" s="319"/>
      <c r="CB18" s="319"/>
      <c r="CC18" s="319"/>
      <c r="CD18" s="319"/>
      <c r="CE18" s="319"/>
      <c r="CF18" s="319"/>
      <c r="CG18" s="319"/>
      <c r="CH18" s="319"/>
      <c r="CI18" s="319"/>
      <c r="CJ18" s="319"/>
      <c r="CK18" s="319"/>
      <c r="CL18" s="319"/>
      <c r="CM18" s="319"/>
      <c r="CN18" s="319"/>
      <c r="CO18" s="319"/>
      <c r="CP18" s="319"/>
      <c r="CQ18" s="319"/>
      <c r="CR18" s="319"/>
      <c r="CS18" s="319"/>
      <c r="CT18" s="319"/>
      <c r="CU18" s="319"/>
      <c r="CV18" s="319"/>
      <c r="CW18" s="319"/>
      <c r="CX18" s="319"/>
      <c r="CY18" s="319"/>
      <c r="CZ18" s="319"/>
      <c r="DA18" s="319"/>
      <c r="DB18" s="319"/>
      <c r="DC18" s="319"/>
      <c r="DD18" s="319"/>
      <c r="DE18" s="319"/>
      <c r="DF18" s="319"/>
      <c r="DG18" s="319"/>
      <c r="DH18" s="319"/>
      <c r="DI18" s="319"/>
      <c r="DJ18" s="319"/>
      <c r="DK18" s="319"/>
      <c r="DL18" s="319"/>
      <c r="DM18" s="319"/>
      <c r="DN18" s="319"/>
      <c r="DO18" s="319"/>
      <c r="DP18" s="319"/>
      <c r="DQ18" s="319"/>
      <c r="DR18" s="319"/>
      <c r="DS18" s="319"/>
      <c r="DT18" s="319"/>
      <c r="DU18" s="319"/>
      <c r="DV18" s="319"/>
      <c r="DW18" s="319"/>
      <c r="DX18" s="319"/>
      <c r="DY18" s="319"/>
      <c r="DZ18" s="319"/>
      <c r="EA18" s="319"/>
      <c r="EB18" s="319"/>
      <c r="EC18" s="319"/>
      <c r="ED18" s="319"/>
      <c r="EE18" s="319"/>
      <c r="EF18" s="319"/>
      <c r="EG18" s="319"/>
      <c r="EH18" s="319"/>
      <c r="EI18" s="319"/>
      <c r="EJ18" s="319"/>
      <c r="EK18" s="319"/>
      <c r="EL18" s="319"/>
      <c r="EM18" s="319"/>
      <c r="EN18" s="319"/>
      <c r="EO18" s="319"/>
      <c r="EP18" s="319"/>
      <c r="EQ18" s="319"/>
      <c r="ER18" s="319"/>
      <c r="ES18" s="319"/>
      <c r="ET18" s="319"/>
      <c r="EU18" s="319"/>
      <c r="EV18" s="319"/>
      <c r="EW18" s="319"/>
      <c r="EX18" s="319"/>
      <c r="EY18" s="319"/>
      <c r="EZ18" s="319"/>
      <c r="FA18" s="319"/>
      <c r="FB18" s="319"/>
      <c r="FC18" s="319"/>
      <c r="FD18" s="319"/>
      <c r="FE18" s="319"/>
      <c r="FF18" s="319"/>
      <c r="FG18" s="319"/>
      <c r="FH18" s="319"/>
      <c r="FI18" s="319"/>
      <c r="FJ18" s="319"/>
      <c r="FK18" s="319"/>
      <c r="FL18" s="319"/>
      <c r="FM18" s="319"/>
      <c r="FN18" s="319"/>
      <c r="FO18" s="319"/>
      <c r="FP18" s="319"/>
      <c r="FQ18" s="319"/>
      <c r="FR18" s="319"/>
      <c r="FS18" s="319"/>
      <c r="FT18" s="319"/>
      <c r="FU18" s="319"/>
      <c r="FV18" s="319"/>
    </row>
    <row r="19" spans="1:178" ht="26.25" thickBot="1" x14ac:dyDescent="0.25">
      <c r="A19" s="415" t="s">
        <v>56</v>
      </c>
      <c r="B19" s="310" t="s">
        <v>267</v>
      </c>
      <c r="C19" s="313">
        <v>50</v>
      </c>
      <c r="D19" s="311" t="s">
        <v>37</v>
      </c>
      <c r="E19" s="312" t="s">
        <v>50</v>
      </c>
      <c r="F19" s="313"/>
      <c r="G19" s="313"/>
      <c r="I19" s="315" t="s">
        <v>262</v>
      </c>
      <c r="J19" s="413">
        <v>1</v>
      </c>
      <c r="K19" s="354"/>
      <c r="L19" s="413">
        <f>$J19</f>
        <v>1</v>
      </c>
      <c r="M19" s="363"/>
      <c r="N19" s="355"/>
      <c r="O19" s="357"/>
      <c r="P19" s="307">
        <f>(SUM(L19:L19))*$C19</f>
        <v>50</v>
      </c>
      <c r="Q19" s="307"/>
      <c r="R19" s="308"/>
      <c r="S19" s="319" t="s">
        <v>393</v>
      </c>
      <c r="T19" s="319"/>
      <c r="U19" s="319"/>
      <c r="V19" s="319"/>
      <c r="W19" s="319"/>
      <c r="X19" s="319"/>
      <c r="Y19" s="319"/>
      <c r="Z19" s="319"/>
      <c r="AA19" s="319"/>
      <c r="AB19" s="319"/>
      <c r="AC19" s="319"/>
      <c r="AD19" s="319"/>
      <c r="AE19" s="319"/>
      <c r="AF19" s="319"/>
      <c r="AG19" s="319"/>
      <c r="AH19" s="319"/>
      <c r="AI19" s="319"/>
      <c r="AJ19" s="319"/>
      <c r="AK19" s="319"/>
      <c r="AL19" s="319"/>
      <c r="AM19" s="319"/>
      <c r="AN19" s="319"/>
      <c r="AO19" s="319"/>
      <c r="AP19" s="319"/>
      <c r="AQ19" s="319"/>
      <c r="AR19" s="319"/>
      <c r="AS19" s="319"/>
      <c r="AT19" s="319"/>
      <c r="AU19" s="319"/>
      <c r="AV19" s="319"/>
      <c r="AW19" s="319"/>
      <c r="AX19" s="319"/>
      <c r="AY19" s="319"/>
      <c r="AZ19" s="319"/>
      <c r="BA19" s="319"/>
      <c r="BB19" s="319"/>
      <c r="BC19" s="319"/>
      <c r="BD19" s="319"/>
      <c r="BE19" s="319"/>
      <c r="BF19" s="319"/>
      <c r="BG19" s="319"/>
      <c r="BH19" s="319"/>
      <c r="BI19" s="319"/>
      <c r="BJ19" s="319"/>
      <c r="BK19" s="319"/>
      <c r="BL19" s="319"/>
      <c r="BM19" s="319"/>
      <c r="BN19" s="319"/>
      <c r="BO19" s="319"/>
      <c r="BP19" s="319"/>
      <c r="BQ19" s="319"/>
      <c r="BR19" s="319"/>
      <c r="BS19" s="319"/>
      <c r="BT19" s="319"/>
      <c r="BU19" s="319"/>
      <c r="BV19" s="319"/>
      <c r="BW19" s="319"/>
      <c r="BX19" s="319"/>
      <c r="BY19" s="319"/>
      <c r="BZ19" s="319"/>
      <c r="CA19" s="319"/>
      <c r="CB19" s="319"/>
      <c r="CC19" s="319"/>
      <c r="CD19" s="319"/>
      <c r="CE19" s="319"/>
      <c r="CF19" s="319"/>
      <c r="CG19" s="319"/>
      <c r="CH19" s="319"/>
      <c r="CI19" s="319"/>
      <c r="CJ19" s="319"/>
      <c r="CK19" s="319"/>
      <c r="CL19" s="319"/>
      <c r="CM19" s="319"/>
      <c r="CN19" s="319"/>
      <c r="CO19" s="319"/>
      <c r="CP19" s="319"/>
      <c r="CQ19" s="319"/>
      <c r="CR19" s="319"/>
      <c r="CS19" s="319"/>
      <c r="CT19" s="319"/>
      <c r="CU19" s="319"/>
      <c r="CV19" s="319"/>
      <c r="CW19" s="319"/>
      <c r="CX19" s="319"/>
      <c r="CY19" s="319"/>
      <c r="CZ19" s="319"/>
      <c r="DA19" s="319"/>
      <c r="DB19" s="319"/>
      <c r="DC19" s="319"/>
      <c r="DD19" s="319"/>
      <c r="DE19" s="319"/>
      <c r="DF19" s="319"/>
      <c r="DG19" s="319"/>
      <c r="DH19" s="319"/>
      <c r="DI19" s="319"/>
      <c r="DJ19" s="319"/>
      <c r="DK19" s="319"/>
      <c r="DL19" s="319"/>
      <c r="DM19" s="319"/>
      <c r="DN19" s="319"/>
      <c r="DO19" s="319"/>
      <c r="DP19" s="319"/>
      <c r="DQ19" s="319"/>
      <c r="DR19" s="319"/>
      <c r="DS19" s="319"/>
      <c r="DT19" s="319"/>
      <c r="DU19" s="319"/>
      <c r="DV19" s="319"/>
      <c r="DW19" s="319"/>
      <c r="DX19" s="319"/>
      <c r="DY19" s="319"/>
      <c r="DZ19" s="319"/>
      <c r="EA19" s="319"/>
      <c r="EB19" s="319"/>
      <c r="EC19" s="319"/>
      <c r="ED19" s="319"/>
      <c r="EE19" s="319"/>
      <c r="EF19" s="319"/>
      <c r="EG19" s="319"/>
      <c r="EH19" s="319"/>
      <c r="EI19" s="319"/>
      <c r="EJ19" s="319"/>
      <c r="EK19" s="319"/>
      <c r="EL19" s="319"/>
      <c r="EM19" s="319"/>
      <c r="EN19" s="319"/>
      <c r="EO19" s="319"/>
      <c r="EP19" s="319"/>
      <c r="EQ19" s="319"/>
      <c r="ER19" s="319"/>
      <c r="ES19" s="319"/>
      <c r="ET19" s="319"/>
      <c r="EU19" s="319"/>
      <c r="EV19" s="319"/>
      <c r="EW19" s="319"/>
      <c r="EX19" s="319"/>
      <c r="EY19" s="319"/>
      <c r="EZ19" s="319"/>
      <c r="FA19" s="319"/>
      <c r="FB19" s="319"/>
      <c r="FC19" s="319"/>
      <c r="FD19" s="319"/>
      <c r="FE19" s="319"/>
      <c r="FF19" s="319"/>
      <c r="FG19" s="319"/>
      <c r="FH19" s="319"/>
      <c r="FI19" s="319"/>
      <c r="FJ19" s="319"/>
      <c r="FK19" s="319"/>
      <c r="FL19" s="319"/>
      <c r="FM19" s="319"/>
      <c r="FN19" s="319"/>
      <c r="FO19" s="319"/>
      <c r="FP19" s="319"/>
      <c r="FQ19" s="319"/>
      <c r="FR19" s="319"/>
      <c r="FS19" s="319"/>
      <c r="FT19" s="319"/>
      <c r="FU19" s="319"/>
      <c r="FV19" s="319"/>
    </row>
    <row r="20" spans="1:178" ht="26.25" thickBot="1" x14ac:dyDescent="0.25">
      <c r="A20" s="415" t="s">
        <v>58</v>
      </c>
      <c r="B20" s="310" t="s">
        <v>59</v>
      </c>
      <c r="C20" s="313">
        <v>20</v>
      </c>
      <c r="D20" s="311" t="s">
        <v>37</v>
      </c>
      <c r="E20" s="312" t="s">
        <v>60</v>
      </c>
      <c r="F20" s="313"/>
      <c r="G20" s="313"/>
      <c r="I20" s="315" t="s">
        <v>439</v>
      </c>
      <c r="J20" s="413">
        <v>2</v>
      </c>
      <c r="K20" s="354"/>
      <c r="L20" s="413">
        <f>$J20</f>
        <v>2</v>
      </c>
      <c r="M20" s="363"/>
      <c r="N20" s="355"/>
      <c r="O20" s="357"/>
      <c r="P20" s="307">
        <f>(SUM(L20:L20))*$C20</f>
        <v>40</v>
      </c>
      <c r="Q20" s="307"/>
      <c r="R20" s="308"/>
      <c r="S20" s="319"/>
      <c r="T20" s="319"/>
      <c r="U20" s="319"/>
      <c r="V20" s="319"/>
      <c r="W20" s="319"/>
      <c r="X20" s="319"/>
      <c r="Y20" s="319"/>
      <c r="Z20" s="319"/>
      <c r="AA20" s="319"/>
      <c r="AB20" s="319"/>
      <c r="AC20" s="319"/>
      <c r="AD20" s="319"/>
      <c r="AE20" s="319"/>
      <c r="AF20" s="319"/>
      <c r="AG20" s="319"/>
      <c r="AH20" s="319"/>
      <c r="AI20" s="319"/>
      <c r="AJ20" s="319"/>
      <c r="AK20" s="319"/>
      <c r="AL20" s="319"/>
      <c r="AM20" s="319"/>
      <c r="AN20" s="319"/>
      <c r="AO20" s="319"/>
      <c r="AP20" s="319"/>
      <c r="AQ20" s="319"/>
      <c r="AR20" s="319"/>
      <c r="AS20" s="319"/>
      <c r="AT20" s="319"/>
      <c r="AU20" s="319"/>
      <c r="AV20" s="319"/>
      <c r="AW20" s="319"/>
      <c r="AX20" s="319"/>
      <c r="AY20" s="319"/>
      <c r="AZ20" s="319"/>
      <c r="BA20" s="319"/>
      <c r="BB20" s="319"/>
      <c r="BC20" s="319"/>
      <c r="BD20" s="319"/>
      <c r="BE20" s="319"/>
      <c r="BF20" s="319"/>
      <c r="BG20" s="319"/>
      <c r="BH20" s="319"/>
      <c r="BI20" s="319"/>
      <c r="BJ20" s="319"/>
      <c r="BK20" s="319"/>
      <c r="BL20" s="319"/>
      <c r="BM20" s="319"/>
      <c r="BN20" s="319"/>
      <c r="BO20" s="319"/>
      <c r="BP20" s="319"/>
      <c r="BQ20" s="319"/>
      <c r="BR20" s="319"/>
      <c r="BS20" s="319"/>
      <c r="BT20" s="319"/>
      <c r="BU20" s="319"/>
      <c r="BV20" s="319"/>
      <c r="BW20" s="319"/>
      <c r="BX20" s="319"/>
      <c r="BY20" s="319"/>
      <c r="BZ20" s="319"/>
      <c r="CA20" s="319"/>
      <c r="CB20" s="319"/>
      <c r="CC20" s="319"/>
      <c r="CD20" s="319"/>
      <c r="CE20" s="319"/>
      <c r="CF20" s="319"/>
      <c r="CG20" s="319"/>
      <c r="CH20" s="319"/>
      <c r="CI20" s="319"/>
      <c r="CJ20" s="319"/>
      <c r="CK20" s="319"/>
      <c r="CL20" s="319"/>
      <c r="CM20" s="319"/>
      <c r="CN20" s="319"/>
      <c r="CO20" s="319"/>
      <c r="CP20" s="319"/>
      <c r="CQ20" s="319"/>
      <c r="CR20" s="319"/>
      <c r="CS20" s="319"/>
      <c r="CT20" s="319"/>
      <c r="CU20" s="319"/>
      <c r="CV20" s="319"/>
      <c r="CW20" s="319"/>
      <c r="CX20" s="319"/>
      <c r="CY20" s="319"/>
      <c r="CZ20" s="319"/>
      <c r="DA20" s="319"/>
      <c r="DB20" s="319"/>
      <c r="DC20" s="319"/>
      <c r="DD20" s="319"/>
      <c r="DE20" s="319"/>
      <c r="DF20" s="319"/>
      <c r="DG20" s="319"/>
      <c r="DH20" s="319"/>
      <c r="DI20" s="319"/>
      <c r="DJ20" s="319"/>
      <c r="DK20" s="319"/>
      <c r="DL20" s="319"/>
      <c r="DM20" s="319"/>
      <c r="DN20" s="319"/>
      <c r="DO20" s="319"/>
      <c r="DP20" s="319"/>
      <c r="DQ20" s="319"/>
      <c r="DR20" s="319"/>
      <c r="DS20" s="319"/>
      <c r="DT20" s="319"/>
      <c r="DU20" s="319"/>
      <c r="DV20" s="319"/>
      <c r="DW20" s="319"/>
      <c r="DX20" s="319"/>
      <c r="DY20" s="319"/>
      <c r="DZ20" s="319"/>
      <c r="EA20" s="319"/>
      <c r="EB20" s="319"/>
      <c r="EC20" s="319"/>
      <c r="ED20" s="319"/>
      <c r="EE20" s="319"/>
      <c r="EF20" s="319"/>
      <c r="EG20" s="319"/>
      <c r="EH20" s="319"/>
      <c r="EI20" s="319"/>
      <c r="EJ20" s="319"/>
      <c r="EK20" s="319"/>
      <c r="EL20" s="319"/>
      <c r="EM20" s="319"/>
      <c r="EN20" s="319"/>
      <c r="EO20" s="319"/>
      <c r="EP20" s="319"/>
      <c r="EQ20" s="319"/>
      <c r="ER20" s="319"/>
      <c r="ES20" s="319"/>
      <c r="ET20" s="319"/>
      <c r="EU20" s="319"/>
      <c r="EV20" s="319"/>
      <c r="EW20" s="319"/>
      <c r="EX20" s="319"/>
      <c r="EY20" s="319"/>
      <c r="EZ20" s="319"/>
      <c r="FA20" s="319"/>
      <c r="FB20" s="319"/>
      <c r="FC20" s="319"/>
      <c r="FD20" s="319"/>
      <c r="FE20" s="319"/>
      <c r="FF20" s="319"/>
      <c r="FG20" s="319"/>
      <c r="FH20" s="319"/>
      <c r="FI20" s="319"/>
      <c r="FJ20" s="319"/>
      <c r="FK20" s="319"/>
      <c r="FL20" s="319"/>
      <c r="FM20" s="319"/>
      <c r="FN20" s="319"/>
      <c r="FO20" s="319"/>
      <c r="FP20" s="319"/>
      <c r="FQ20" s="319"/>
      <c r="FR20" s="319"/>
      <c r="FS20" s="319"/>
      <c r="FT20" s="319"/>
      <c r="FU20" s="319"/>
      <c r="FV20" s="319"/>
    </row>
    <row r="21" spans="1:178" x14ac:dyDescent="0.2">
      <c r="A21" s="415" t="s">
        <v>61</v>
      </c>
      <c r="B21" s="310" t="s">
        <v>62</v>
      </c>
      <c r="C21" s="313">
        <v>50</v>
      </c>
      <c r="D21" s="311" t="s">
        <v>37</v>
      </c>
      <c r="E21" s="312" t="s">
        <v>63</v>
      </c>
      <c r="F21" s="313"/>
      <c r="G21" s="313"/>
      <c r="I21" s="354"/>
      <c r="J21" s="354"/>
      <c r="K21" s="354"/>
      <c r="L21" s="355"/>
      <c r="M21" s="363"/>
      <c r="N21" s="355"/>
      <c r="O21" s="357"/>
      <c r="P21" s="307">
        <f>((SUM(M61:M62))*$C21)/100</f>
        <v>300</v>
      </c>
      <c r="Q21" s="307"/>
      <c r="R21" s="308"/>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c r="AZ21" s="319"/>
      <c r="BA21" s="319"/>
      <c r="BB21" s="319"/>
      <c r="BC21" s="319"/>
      <c r="BD21" s="319"/>
      <c r="BE21" s="319"/>
      <c r="BF21" s="319"/>
      <c r="BG21" s="319"/>
      <c r="BH21" s="319"/>
      <c r="BI21" s="319"/>
      <c r="BJ21" s="319"/>
      <c r="BK21" s="319"/>
      <c r="BL21" s="319"/>
      <c r="BM21" s="319"/>
      <c r="BN21" s="319"/>
      <c r="BO21" s="319"/>
      <c r="BP21" s="319"/>
      <c r="BQ21" s="319"/>
      <c r="BR21" s="319"/>
      <c r="BS21" s="319"/>
      <c r="BT21" s="319"/>
      <c r="BU21" s="319"/>
      <c r="BV21" s="319"/>
      <c r="BW21" s="319"/>
      <c r="BX21" s="319"/>
      <c r="BY21" s="319"/>
      <c r="BZ21" s="319"/>
      <c r="CA21" s="319"/>
      <c r="CB21" s="319"/>
      <c r="CC21" s="319"/>
      <c r="CD21" s="319"/>
      <c r="CE21" s="319"/>
      <c r="CF21" s="319"/>
      <c r="CG21" s="319"/>
      <c r="CH21" s="319"/>
      <c r="CI21" s="319"/>
      <c r="CJ21" s="319"/>
      <c r="CK21" s="319"/>
      <c r="CL21" s="319"/>
      <c r="CM21" s="319"/>
      <c r="CN21" s="319"/>
      <c r="CO21" s="319"/>
      <c r="CP21" s="319"/>
      <c r="CQ21" s="319"/>
      <c r="CR21" s="319"/>
      <c r="CS21" s="319"/>
      <c r="CT21" s="319"/>
      <c r="CU21" s="319"/>
      <c r="CV21" s="319"/>
      <c r="CW21" s="319"/>
      <c r="CX21" s="319"/>
      <c r="CY21" s="319"/>
      <c r="CZ21" s="319"/>
      <c r="DA21" s="319"/>
      <c r="DB21" s="319"/>
      <c r="DC21" s="319"/>
      <c r="DD21" s="319"/>
      <c r="DE21" s="319"/>
      <c r="DF21" s="319"/>
      <c r="DG21" s="319"/>
      <c r="DH21" s="319"/>
      <c r="DI21" s="319"/>
      <c r="DJ21" s="319"/>
      <c r="DK21" s="319"/>
      <c r="DL21" s="319"/>
      <c r="DM21" s="319"/>
      <c r="DN21" s="319"/>
      <c r="DO21" s="319"/>
      <c r="DP21" s="319"/>
      <c r="DQ21" s="319"/>
      <c r="DR21" s="319"/>
      <c r="DS21" s="319"/>
      <c r="DT21" s="319"/>
      <c r="DU21" s="319"/>
      <c r="DV21" s="319"/>
      <c r="DW21" s="319"/>
      <c r="DX21" s="319"/>
      <c r="DY21" s="319"/>
      <c r="DZ21" s="319"/>
      <c r="EA21" s="319"/>
      <c r="EB21" s="319"/>
      <c r="EC21" s="319"/>
      <c r="ED21" s="319"/>
      <c r="EE21" s="319"/>
      <c r="EF21" s="319"/>
      <c r="EG21" s="319"/>
      <c r="EH21" s="319"/>
      <c r="EI21" s="319"/>
      <c r="EJ21" s="319"/>
      <c r="EK21" s="319"/>
      <c r="EL21" s="319"/>
      <c r="EM21" s="319"/>
      <c r="EN21" s="319"/>
      <c r="EO21" s="319"/>
      <c r="EP21" s="319"/>
      <c r="EQ21" s="319"/>
      <c r="ER21" s="319"/>
      <c r="ES21" s="319"/>
      <c r="ET21" s="319"/>
      <c r="EU21" s="319"/>
      <c r="EV21" s="319"/>
      <c r="EW21" s="319"/>
      <c r="EX21" s="319"/>
      <c r="EY21" s="319"/>
      <c r="EZ21" s="319"/>
      <c r="FA21" s="319"/>
      <c r="FB21" s="319"/>
      <c r="FC21" s="319"/>
      <c r="FD21" s="319"/>
      <c r="FE21" s="319"/>
      <c r="FF21" s="319"/>
      <c r="FG21" s="319"/>
      <c r="FH21" s="319"/>
      <c r="FI21" s="319"/>
      <c r="FJ21" s="319"/>
      <c r="FK21" s="319"/>
      <c r="FL21" s="319"/>
      <c r="FM21" s="319"/>
      <c r="FN21" s="319"/>
      <c r="FO21" s="319"/>
      <c r="FP21" s="319"/>
      <c r="FQ21" s="319"/>
      <c r="FR21" s="319"/>
      <c r="FS21" s="319"/>
      <c r="FT21" s="319"/>
      <c r="FU21" s="319"/>
      <c r="FV21" s="319"/>
    </row>
    <row r="22" spans="1:178" x14ac:dyDescent="0.2">
      <c r="A22" s="69" t="s">
        <v>64</v>
      </c>
      <c r="B22" s="310"/>
      <c r="C22" s="313"/>
      <c r="D22" s="311"/>
      <c r="E22" s="312"/>
      <c r="F22" s="313"/>
      <c r="G22" s="313"/>
      <c r="I22" s="354"/>
      <c r="J22" s="354"/>
      <c r="K22" s="354"/>
      <c r="L22" s="356"/>
      <c r="M22" s="356"/>
      <c r="N22" s="355"/>
      <c r="O22" s="357"/>
      <c r="P22" s="307"/>
      <c r="Q22" s="61">
        <f>SUM(P23:P29)</f>
        <v>2086</v>
      </c>
      <c r="R22" s="308"/>
      <c r="S22" s="319"/>
      <c r="T22" s="319"/>
      <c r="U22" s="319"/>
      <c r="V22" s="319"/>
      <c r="W22" s="319"/>
      <c r="X22" s="319"/>
      <c r="Y22" s="319"/>
      <c r="Z22" s="319"/>
      <c r="AA22" s="319"/>
      <c r="AB22" s="319"/>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19"/>
      <c r="BA22" s="319"/>
      <c r="BB22" s="319"/>
      <c r="BC22" s="319"/>
      <c r="BD22" s="319"/>
      <c r="BE22" s="319"/>
      <c r="BF22" s="319"/>
      <c r="BG22" s="319"/>
      <c r="BH22" s="319"/>
      <c r="BI22" s="319"/>
      <c r="BJ22" s="319"/>
      <c r="BK22" s="319"/>
      <c r="BL22" s="319"/>
      <c r="BM22" s="319"/>
      <c r="BN22" s="319"/>
      <c r="BO22" s="319"/>
      <c r="BP22" s="319"/>
      <c r="BQ22" s="319"/>
      <c r="BR22" s="319"/>
      <c r="BS22" s="319"/>
      <c r="BT22" s="319"/>
      <c r="BU22" s="319"/>
      <c r="BV22" s="319"/>
      <c r="BW22" s="319"/>
      <c r="BX22" s="319"/>
      <c r="BY22" s="319"/>
      <c r="BZ22" s="319"/>
      <c r="CA22" s="319"/>
      <c r="CB22" s="319"/>
      <c r="CC22" s="319"/>
      <c r="CD22" s="319"/>
      <c r="CE22" s="319"/>
      <c r="CF22" s="319"/>
      <c r="CG22" s="319"/>
      <c r="CH22" s="319"/>
      <c r="CI22" s="319"/>
      <c r="CJ22" s="319"/>
      <c r="CK22" s="319"/>
      <c r="CL22" s="319"/>
      <c r="CM22" s="319"/>
      <c r="CN22" s="319"/>
      <c r="CO22" s="319"/>
      <c r="CP22" s="319"/>
      <c r="CQ22" s="319"/>
      <c r="CR22" s="319"/>
      <c r="CS22" s="319"/>
      <c r="CT22" s="319"/>
      <c r="CU22" s="319"/>
      <c r="CV22" s="319"/>
      <c r="CW22" s="319"/>
      <c r="CX22" s="319"/>
      <c r="CY22" s="319"/>
      <c r="CZ22" s="319"/>
      <c r="DA22" s="319"/>
      <c r="DB22" s="319"/>
      <c r="DC22" s="319"/>
      <c r="DD22" s="319"/>
      <c r="DE22" s="319"/>
      <c r="DF22" s="319"/>
      <c r="DG22" s="319"/>
      <c r="DH22" s="319"/>
      <c r="DI22" s="319"/>
      <c r="DJ22" s="319"/>
      <c r="DK22" s="319"/>
      <c r="DL22" s="319"/>
      <c r="DM22" s="319"/>
      <c r="DN22" s="319"/>
      <c r="DO22" s="319"/>
      <c r="DP22" s="319"/>
      <c r="DQ22" s="319"/>
      <c r="DR22" s="319"/>
      <c r="DS22" s="319"/>
      <c r="DT22" s="319"/>
      <c r="DU22" s="319"/>
      <c r="DV22" s="319"/>
      <c r="DW22" s="319"/>
      <c r="DX22" s="319"/>
      <c r="DY22" s="319"/>
      <c r="DZ22" s="319"/>
      <c r="EA22" s="319"/>
      <c r="EB22" s="319"/>
      <c r="EC22" s="319"/>
      <c r="ED22" s="319"/>
      <c r="EE22" s="319"/>
      <c r="EF22" s="319"/>
      <c r="EG22" s="319"/>
      <c r="EH22" s="319"/>
      <c r="EI22" s="319"/>
      <c r="EJ22" s="319"/>
      <c r="EK22" s="319"/>
      <c r="EL22" s="319"/>
      <c r="EM22" s="319"/>
      <c r="EN22" s="319"/>
      <c r="EO22" s="319"/>
      <c r="EP22" s="319"/>
      <c r="EQ22" s="319"/>
      <c r="ER22" s="319"/>
      <c r="ES22" s="319"/>
      <c r="ET22" s="319"/>
      <c r="EU22" s="319"/>
      <c r="EV22" s="319"/>
      <c r="EW22" s="319"/>
      <c r="EX22" s="319"/>
      <c r="EY22" s="319"/>
      <c r="EZ22" s="319"/>
      <c r="FA22" s="319"/>
      <c r="FB22" s="319"/>
      <c r="FC22" s="319"/>
      <c r="FD22" s="319"/>
      <c r="FE22" s="319"/>
      <c r="FF22" s="319"/>
      <c r="FG22" s="319"/>
      <c r="FH22" s="319"/>
      <c r="FI22" s="319"/>
      <c r="FJ22" s="319"/>
      <c r="FK22" s="319"/>
      <c r="FL22" s="319"/>
      <c r="FM22" s="319"/>
      <c r="FN22" s="319"/>
      <c r="FO22" s="319"/>
      <c r="FP22" s="319"/>
      <c r="FQ22" s="319"/>
      <c r="FR22" s="319"/>
      <c r="FS22" s="319"/>
      <c r="FT22" s="319"/>
      <c r="FU22" s="319"/>
      <c r="FV22" s="319"/>
    </row>
    <row r="23" spans="1:178" x14ac:dyDescent="0.2">
      <c r="A23" s="415" t="s">
        <v>428</v>
      </c>
      <c r="B23" s="310" t="s">
        <v>269</v>
      </c>
      <c r="C23" s="313">
        <v>125</v>
      </c>
      <c r="D23" s="311" t="s">
        <v>37</v>
      </c>
      <c r="E23" s="312" t="s">
        <v>67</v>
      </c>
      <c r="F23" s="313"/>
      <c r="G23" s="313"/>
      <c r="I23" s="354"/>
      <c r="J23" s="356">
        <f>$J$13</f>
        <v>1</v>
      </c>
      <c r="K23" s="354"/>
      <c r="L23" s="363">
        <f t="shared" ref="L23:L28" si="0">$J23</f>
        <v>1</v>
      </c>
      <c r="M23" s="355">
        <f>L23*3</f>
        <v>3</v>
      </c>
      <c r="N23" s="355"/>
      <c r="O23" s="357"/>
      <c r="P23" s="307">
        <f>L23*$C23</f>
        <v>125</v>
      </c>
      <c r="Q23" s="307"/>
      <c r="R23" s="308"/>
      <c r="S23" s="319" t="s">
        <v>461</v>
      </c>
      <c r="T23" s="319"/>
      <c r="U23" s="319"/>
      <c r="V23" s="319"/>
      <c r="W23" s="319"/>
      <c r="X23" s="319"/>
      <c r="Y23" s="319"/>
      <c r="Z23" s="319"/>
      <c r="AA23" s="319"/>
      <c r="AB23" s="319"/>
      <c r="AC23" s="319"/>
      <c r="AD23" s="319"/>
      <c r="AE23" s="319"/>
      <c r="AF23" s="319"/>
      <c r="AG23" s="319"/>
      <c r="AH23" s="319"/>
      <c r="AI23" s="319"/>
      <c r="AJ23" s="319"/>
      <c r="AK23" s="319"/>
      <c r="AL23" s="319"/>
      <c r="AM23" s="319"/>
      <c r="AN23" s="319"/>
      <c r="AO23" s="319"/>
      <c r="AP23" s="319"/>
      <c r="AQ23" s="319"/>
      <c r="AR23" s="319"/>
      <c r="AS23" s="319"/>
      <c r="AT23" s="319"/>
      <c r="AU23" s="319"/>
      <c r="AV23" s="319"/>
      <c r="AW23" s="319"/>
      <c r="AX23" s="319"/>
      <c r="AY23" s="319"/>
      <c r="AZ23" s="319"/>
      <c r="BA23" s="319"/>
      <c r="BB23" s="319"/>
      <c r="BC23" s="319"/>
      <c r="BD23" s="319"/>
      <c r="BE23" s="319"/>
      <c r="BF23" s="319"/>
      <c r="BG23" s="319"/>
      <c r="BH23" s="319"/>
      <c r="BI23" s="319"/>
      <c r="BJ23" s="319"/>
      <c r="BK23" s="319"/>
      <c r="BL23" s="319"/>
      <c r="BM23" s="319"/>
      <c r="BN23" s="319"/>
      <c r="BO23" s="319"/>
      <c r="BP23" s="319"/>
      <c r="BQ23" s="319"/>
      <c r="BR23" s="319"/>
      <c r="BS23" s="319"/>
      <c r="BT23" s="319"/>
      <c r="BU23" s="319"/>
      <c r="BV23" s="319"/>
      <c r="BW23" s="319"/>
      <c r="BX23" s="319"/>
      <c r="BY23" s="319"/>
      <c r="BZ23" s="319"/>
      <c r="CA23" s="319"/>
      <c r="CB23" s="319"/>
      <c r="CC23" s="319"/>
      <c r="CD23" s="319"/>
      <c r="CE23" s="319"/>
      <c r="CF23" s="319"/>
      <c r="CG23" s="319"/>
      <c r="CH23" s="319"/>
      <c r="CI23" s="319"/>
      <c r="CJ23" s="319"/>
      <c r="CK23" s="319"/>
      <c r="CL23" s="319"/>
      <c r="CM23" s="319"/>
      <c r="CN23" s="319"/>
      <c r="CO23" s="319"/>
      <c r="CP23" s="319"/>
      <c r="CQ23" s="319"/>
      <c r="CR23" s="319"/>
      <c r="CS23" s="319"/>
      <c r="CT23" s="319"/>
      <c r="CU23" s="319"/>
      <c r="CV23" s="319"/>
      <c r="CW23" s="319"/>
      <c r="CX23" s="319"/>
      <c r="CY23" s="319"/>
      <c r="CZ23" s="319"/>
      <c r="DA23" s="319"/>
      <c r="DB23" s="319"/>
      <c r="DC23" s="319"/>
      <c r="DD23" s="319"/>
      <c r="DE23" s="319"/>
      <c r="DF23" s="319"/>
      <c r="DG23" s="319"/>
      <c r="DH23" s="319"/>
      <c r="DI23" s="319"/>
      <c r="DJ23" s="319"/>
      <c r="DK23" s="319"/>
      <c r="DL23" s="319"/>
      <c r="DM23" s="319"/>
      <c r="DN23" s="319"/>
      <c r="DO23" s="319"/>
      <c r="DP23" s="319"/>
      <c r="DQ23" s="319"/>
      <c r="DR23" s="319"/>
      <c r="DS23" s="319"/>
      <c r="DT23" s="319"/>
      <c r="DU23" s="319"/>
      <c r="DV23" s="319"/>
      <c r="DW23" s="319"/>
      <c r="DX23" s="319"/>
      <c r="DY23" s="319"/>
      <c r="DZ23" s="319"/>
      <c r="EA23" s="319"/>
      <c r="EB23" s="319"/>
      <c r="EC23" s="319"/>
      <c r="ED23" s="319"/>
      <c r="EE23" s="319"/>
      <c r="EF23" s="319"/>
      <c r="EG23" s="319"/>
      <c r="EH23" s="319"/>
      <c r="EI23" s="319"/>
      <c r="EJ23" s="319"/>
      <c r="EK23" s="319"/>
      <c r="EL23" s="319"/>
      <c r="EM23" s="319"/>
      <c r="EN23" s="319"/>
      <c r="EO23" s="319"/>
      <c r="EP23" s="319"/>
      <c r="EQ23" s="319"/>
      <c r="ER23" s="319"/>
      <c r="ES23" s="319"/>
      <c r="ET23" s="319"/>
      <c r="EU23" s="319"/>
      <c r="EV23" s="319"/>
      <c r="EW23" s="319"/>
      <c r="EX23" s="319"/>
      <c r="EY23" s="319"/>
      <c r="EZ23" s="319"/>
      <c r="FA23" s="319"/>
      <c r="FB23" s="319"/>
      <c r="FC23" s="319"/>
      <c r="FD23" s="319"/>
      <c r="FE23" s="319"/>
      <c r="FF23" s="319"/>
      <c r="FG23" s="319"/>
      <c r="FH23" s="319"/>
      <c r="FI23" s="319"/>
      <c r="FJ23" s="319"/>
      <c r="FK23" s="319"/>
      <c r="FL23" s="319"/>
      <c r="FM23" s="319"/>
      <c r="FN23" s="319"/>
      <c r="FO23" s="319"/>
      <c r="FP23" s="319"/>
      <c r="FQ23" s="319"/>
      <c r="FR23" s="319"/>
      <c r="FS23" s="319"/>
      <c r="FT23" s="319"/>
      <c r="FU23" s="319"/>
      <c r="FV23" s="319"/>
    </row>
    <row r="24" spans="1:178" x14ac:dyDescent="0.2">
      <c r="A24" s="415" t="s">
        <v>68</v>
      </c>
      <c r="B24" s="310" t="s">
        <v>270</v>
      </c>
      <c r="C24" s="313">
        <v>80</v>
      </c>
      <c r="D24" s="311" t="s">
        <v>37</v>
      </c>
      <c r="E24" s="312" t="s">
        <v>67</v>
      </c>
      <c r="F24" s="313"/>
      <c r="G24" s="313"/>
      <c r="I24" s="354"/>
      <c r="J24" s="356">
        <v>1</v>
      </c>
      <c r="K24" s="354"/>
      <c r="L24" s="363">
        <f t="shared" si="0"/>
        <v>1</v>
      </c>
      <c r="M24" s="355">
        <f>L24</f>
        <v>1</v>
      </c>
      <c r="N24" s="355"/>
      <c r="O24" s="357"/>
      <c r="P24" s="307">
        <f>L24*$C24</f>
        <v>80</v>
      </c>
      <c r="Q24" s="307"/>
      <c r="R24" s="308"/>
      <c r="S24" s="319" t="s">
        <v>421</v>
      </c>
      <c r="T24" s="319"/>
      <c r="U24" s="319"/>
      <c r="V24" s="319"/>
      <c r="W24" s="319"/>
      <c r="X24" s="319"/>
      <c r="Y24" s="319"/>
      <c r="Z24" s="319"/>
      <c r="AA24" s="319"/>
      <c r="AB24" s="319"/>
      <c r="AC24" s="319"/>
      <c r="AD24" s="319"/>
      <c r="AE24" s="319"/>
      <c r="AF24" s="319"/>
      <c r="AG24" s="319"/>
      <c r="AH24" s="319"/>
      <c r="AI24" s="319"/>
      <c r="AJ24" s="319"/>
      <c r="AK24" s="319"/>
      <c r="AL24" s="319"/>
      <c r="AM24" s="319"/>
      <c r="AN24" s="319"/>
      <c r="AO24" s="319"/>
      <c r="AP24" s="319"/>
      <c r="AQ24" s="319"/>
      <c r="AR24" s="319"/>
      <c r="AS24" s="319"/>
      <c r="AT24" s="319"/>
      <c r="AU24" s="319"/>
      <c r="AV24" s="319"/>
      <c r="AW24" s="319"/>
      <c r="AX24" s="319"/>
      <c r="AY24" s="319"/>
      <c r="AZ24" s="319"/>
      <c r="BA24" s="319"/>
      <c r="BB24" s="319"/>
      <c r="BC24" s="319"/>
      <c r="BD24" s="319"/>
      <c r="BE24" s="319"/>
      <c r="BF24" s="319"/>
      <c r="BG24" s="319"/>
      <c r="BH24" s="319"/>
      <c r="BI24" s="319"/>
      <c r="BJ24" s="319"/>
      <c r="BK24" s="319"/>
      <c r="BL24" s="319"/>
      <c r="BM24" s="319"/>
      <c r="BN24" s="319"/>
      <c r="BO24" s="319"/>
      <c r="BP24" s="319"/>
      <c r="BQ24" s="319"/>
      <c r="BR24" s="319"/>
      <c r="BS24" s="319"/>
      <c r="BT24" s="319"/>
      <c r="BU24" s="319"/>
      <c r="BV24" s="319"/>
      <c r="BW24" s="319"/>
      <c r="BX24" s="319"/>
      <c r="BY24" s="319"/>
      <c r="BZ24" s="319"/>
      <c r="CA24" s="319"/>
      <c r="CB24" s="319"/>
      <c r="CC24" s="319"/>
      <c r="CD24" s="319"/>
      <c r="CE24" s="319"/>
      <c r="CF24" s="319"/>
      <c r="CG24" s="319"/>
      <c r="CH24" s="319"/>
      <c r="CI24" s="319"/>
      <c r="CJ24" s="319"/>
      <c r="CK24" s="319"/>
      <c r="CL24" s="319"/>
      <c r="CM24" s="319"/>
      <c r="CN24" s="319"/>
      <c r="CO24" s="319"/>
      <c r="CP24" s="319"/>
      <c r="CQ24" s="319"/>
      <c r="CR24" s="319"/>
      <c r="CS24" s="319"/>
      <c r="CT24" s="319"/>
      <c r="CU24" s="319"/>
      <c r="CV24" s="319"/>
      <c r="CW24" s="319"/>
      <c r="CX24" s="319"/>
      <c r="CY24" s="319"/>
      <c r="CZ24" s="319"/>
      <c r="DA24" s="319"/>
      <c r="DB24" s="319"/>
      <c r="DC24" s="319"/>
      <c r="DD24" s="319"/>
      <c r="DE24" s="319"/>
      <c r="DF24" s="319"/>
      <c r="DG24" s="319"/>
      <c r="DH24" s="319"/>
      <c r="DI24" s="319"/>
      <c r="DJ24" s="319"/>
      <c r="DK24" s="319"/>
      <c r="DL24" s="319"/>
      <c r="DM24" s="319"/>
      <c r="DN24" s="319"/>
      <c r="DO24" s="319"/>
      <c r="DP24" s="319"/>
      <c r="DQ24" s="319"/>
      <c r="DR24" s="319"/>
      <c r="DS24" s="319"/>
      <c r="DT24" s="319"/>
      <c r="DU24" s="319"/>
      <c r="DV24" s="319"/>
      <c r="DW24" s="319"/>
      <c r="DX24" s="319"/>
      <c r="DY24" s="319"/>
      <c r="DZ24" s="319"/>
      <c r="EA24" s="319"/>
      <c r="EB24" s="319"/>
      <c r="EC24" s="319"/>
      <c r="ED24" s="319"/>
      <c r="EE24" s="319"/>
      <c r="EF24" s="319"/>
      <c r="EG24" s="319"/>
      <c r="EH24" s="319"/>
      <c r="EI24" s="319"/>
      <c r="EJ24" s="319"/>
      <c r="EK24" s="319"/>
      <c r="EL24" s="319"/>
      <c r="EM24" s="319"/>
      <c r="EN24" s="319"/>
      <c r="EO24" s="319"/>
      <c r="EP24" s="319"/>
      <c r="EQ24" s="319"/>
      <c r="ER24" s="319"/>
      <c r="ES24" s="319"/>
      <c r="ET24" s="319"/>
      <c r="EU24" s="319"/>
      <c r="EV24" s="319"/>
      <c r="EW24" s="319"/>
      <c r="EX24" s="319"/>
      <c r="EY24" s="319"/>
      <c r="EZ24" s="319"/>
      <c r="FA24" s="319"/>
      <c r="FB24" s="319"/>
      <c r="FC24" s="319"/>
      <c r="FD24" s="319"/>
      <c r="FE24" s="319"/>
      <c r="FF24" s="319"/>
      <c r="FG24" s="319"/>
      <c r="FH24" s="319"/>
      <c r="FI24" s="319"/>
      <c r="FJ24" s="319"/>
      <c r="FK24" s="319"/>
      <c r="FL24" s="319"/>
      <c r="FM24" s="319"/>
      <c r="FN24" s="319"/>
      <c r="FO24" s="319"/>
      <c r="FP24" s="319"/>
      <c r="FQ24" s="319"/>
      <c r="FR24" s="319"/>
      <c r="FS24" s="319"/>
      <c r="FT24" s="319"/>
      <c r="FU24" s="319"/>
      <c r="FV24" s="319"/>
    </row>
    <row r="25" spans="1:178" x14ac:dyDescent="0.2">
      <c r="A25" s="415" t="s">
        <v>340</v>
      </c>
      <c r="B25" s="310" t="s">
        <v>270</v>
      </c>
      <c r="C25" s="313">
        <v>80</v>
      </c>
      <c r="D25" s="311" t="s">
        <v>37</v>
      </c>
      <c r="E25" s="312" t="s">
        <v>67</v>
      </c>
      <c r="F25" s="313"/>
      <c r="G25" s="313"/>
      <c r="I25" s="354"/>
      <c r="J25" s="356">
        <v>1</v>
      </c>
      <c r="K25" s="354"/>
      <c r="L25" s="363">
        <f t="shared" si="0"/>
        <v>1</v>
      </c>
      <c r="M25" s="355"/>
      <c r="N25" s="355"/>
      <c r="O25" s="357"/>
      <c r="P25" s="307">
        <f>L25*$C25</f>
        <v>80</v>
      </c>
      <c r="Q25" s="307"/>
      <c r="R25" s="308"/>
      <c r="S25" s="319" t="s">
        <v>421</v>
      </c>
      <c r="T25" s="319"/>
      <c r="U25" s="319"/>
      <c r="V25" s="319"/>
      <c r="W25" s="319"/>
      <c r="X25" s="319"/>
      <c r="Y25" s="319"/>
      <c r="Z25" s="319"/>
      <c r="AA25" s="319"/>
      <c r="AB25" s="319"/>
      <c r="AC25" s="319"/>
      <c r="AD25" s="319"/>
      <c r="AE25" s="319"/>
      <c r="AF25" s="319"/>
      <c r="AG25" s="319"/>
      <c r="AH25" s="319"/>
      <c r="AI25" s="319"/>
      <c r="AJ25" s="319"/>
      <c r="AK25" s="319"/>
      <c r="AL25" s="319"/>
      <c r="AM25" s="319"/>
      <c r="AN25" s="319"/>
      <c r="AO25" s="319"/>
      <c r="AP25" s="319"/>
      <c r="AQ25" s="319"/>
      <c r="AR25" s="319"/>
      <c r="AS25" s="319"/>
      <c r="AT25" s="319"/>
      <c r="AU25" s="319"/>
      <c r="AV25" s="319"/>
      <c r="AW25" s="319"/>
      <c r="AX25" s="319"/>
      <c r="AY25" s="319"/>
      <c r="AZ25" s="319"/>
      <c r="BA25" s="319"/>
      <c r="BB25" s="319"/>
      <c r="BC25" s="319"/>
      <c r="BD25" s="319"/>
      <c r="BE25" s="319"/>
      <c r="BF25" s="319"/>
      <c r="BG25" s="319"/>
      <c r="BH25" s="319"/>
      <c r="BI25" s="319"/>
      <c r="BJ25" s="319"/>
      <c r="BK25" s="319"/>
      <c r="BL25" s="319"/>
      <c r="BM25" s="319"/>
      <c r="BN25" s="319"/>
      <c r="BO25" s="319"/>
      <c r="BP25" s="319"/>
      <c r="BQ25" s="319"/>
      <c r="BR25" s="319"/>
      <c r="BS25" s="319"/>
      <c r="BT25" s="319"/>
      <c r="BU25" s="319"/>
      <c r="BV25" s="319"/>
      <c r="BW25" s="319"/>
      <c r="BX25" s="319"/>
      <c r="BY25" s="319"/>
      <c r="BZ25" s="319"/>
      <c r="CA25" s="319"/>
      <c r="CB25" s="319"/>
      <c r="CC25" s="319"/>
      <c r="CD25" s="319"/>
      <c r="CE25" s="319"/>
      <c r="CF25" s="319"/>
      <c r="CG25" s="319"/>
      <c r="CH25" s="319"/>
      <c r="CI25" s="319"/>
      <c r="CJ25" s="319"/>
      <c r="CK25" s="319"/>
      <c r="CL25" s="319"/>
      <c r="CM25" s="319"/>
      <c r="CN25" s="319"/>
      <c r="CO25" s="319"/>
      <c r="CP25" s="319"/>
      <c r="CQ25" s="319"/>
      <c r="CR25" s="319"/>
      <c r="CS25" s="319"/>
      <c r="CT25" s="319"/>
      <c r="CU25" s="319"/>
      <c r="CV25" s="319"/>
      <c r="CW25" s="319"/>
      <c r="CX25" s="319"/>
      <c r="CY25" s="319"/>
      <c r="CZ25" s="319"/>
      <c r="DA25" s="319"/>
      <c r="DB25" s="319"/>
      <c r="DC25" s="319"/>
      <c r="DD25" s="319"/>
      <c r="DE25" s="319"/>
      <c r="DF25" s="319"/>
      <c r="DG25" s="319"/>
      <c r="DH25" s="319"/>
      <c r="DI25" s="319"/>
      <c r="DJ25" s="319"/>
      <c r="DK25" s="319"/>
      <c r="DL25" s="319"/>
      <c r="DM25" s="319"/>
      <c r="DN25" s="319"/>
      <c r="DO25" s="319"/>
      <c r="DP25" s="319"/>
      <c r="DQ25" s="319"/>
      <c r="DR25" s="319"/>
      <c r="DS25" s="319"/>
      <c r="DT25" s="319"/>
      <c r="DU25" s="319"/>
      <c r="DV25" s="319"/>
      <c r="DW25" s="319"/>
      <c r="DX25" s="319"/>
      <c r="DY25" s="319"/>
      <c r="DZ25" s="319"/>
      <c r="EA25" s="319"/>
      <c r="EB25" s="319"/>
      <c r="EC25" s="319"/>
      <c r="ED25" s="319"/>
      <c r="EE25" s="319"/>
      <c r="EF25" s="319"/>
      <c r="EG25" s="319"/>
      <c r="EH25" s="319"/>
      <c r="EI25" s="319"/>
      <c r="EJ25" s="319"/>
      <c r="EK25" s="319"/>
      <c r="EL25" s="319"/>
      <c r="EM25" s="319"/>
      <c r="EN25" s="319"/>
      <c r="EO25" s="319"/>
      <c r="EP25" s="319"/>
      <c r="EQ25" s="319"/>
      <c r="ER25" s="319"/>
      <c r="ES25" s="319"/>
      <c r="ET25" s="319"/>
      <c r="EU25" s="319"/>
      <c r="EV25" s="319"/>
      <c r="EW25" s="319"/>
      <c r="EX25" s="319"/>
      <c r="EY25" s="319"/>
      <c r="EZ25" s="319"/>
      <c r="FA25" s="319"/>
      <c r="FB25" s="319"/>
      <c r="FC25" s="319"/>
      <c r="FD25" s="319"/>
      <c r="FE25" s="319"/>
      <c r="FF25" s="319"/>
      <c r="FG25" s="319"/>
      <c r="FH25" s="319"/>
      <c r="FI25" s="319"/>
      <c r="FJ25" s="319"/>
      <c r="FK25" s="319"/>
      <c r="FL25" s="319"/>
      <c r="FM25" s="319"/>
      <c r="FN25" s="319"/>
      <c r="FO25" s="319"/>
      <c r="FP25" s="319"/>
      <c r="FQ25" s="319"/>
      <c r="FR25" s="319"/>
      <c r="FS25" s="319"/>
      <c r="FT25" s="319"/>
      <c r="FU25" s="319"/>
      <c r="FV25" s="319"/>
    </row>
    <row r="26" spans="1:178" ht="13.5" thickBot="1" x14ac:dyDescent="0.25">
      <c r="A26" s="415" t="s">
        <v>341</v>
      </c>
      <c r="B26" s="310" t="s">
        <v>270</v>
      </c>
      <c r="C26" s="313">
        <v>80</v>
      </c>
      <c r="D26" s="311" t="s">
        <v>37</v>
      </c>
      <c r="E26" s="312" t="s">
        <v>67</v>
      </c>
      <c r="F26" s="313"/>
      <c r="G26" s="313"/>
      <c r="I26" s="354"/>
      <c r="J26" s="356">
        <v>1</v>
      </c>
      <c r="K26" s="354"/>
      <c r="L26" s="363">
        <f t="shared" si="0"/>
        <v>1</v>
      </c>
      <c r="M26" s="355"/>
      <c r="N26" s="355"/>
      <c r="O26" s="357"/>
      <c r="P26" s="307">
        <f>L26*$C26</f>
        <v>80</v>
      </c>
      <c r="Q26" s="307"/>
      <c r="R26" s="308"/>
      <c r="S26" s="319" t="s">
        <v>421</v>
      </c>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19"/>
      <c r="AZ26" s="319"/>
      <c r="BA26" s="319"/>
      <c r="BB26" s="319"/>
      <c r="BC26" s="319"/>
      <c r="BD26" s="319"/>
      <c r="BE26" s="319"/>
      <c r="BF26" s="319"/>
      <c r="BG26" s="319"/>
      <c r="BH26" s="319"/>
      <c r="BI26" s="319"/>
      <c r="BJ26" s="319"/>
      <c r="BK26" s="319"/>
      <c r="BL26" s="319"/>
      <c r="BM26" s="319"/>
      <c r="BN26" s="319"/>
      <c r="BO26" s="319"/>
      <c r="BP26" s="319"/>
      <c r="BQ26" s="319"/>
      <c r="BR26" s="319"/>
      <c r="BS26" s="319"/>
      <c r="BT26" s="319"/>
      <c r="BU26" s="319"/>
      <c r="BV26" s="319"/>
      <c r="BW26" s="319"/>
      <c r="BX26" s="319"/>
      <c r="BY26" s="319"/>
      <c r="BZ26" s="319"/>
      <c r="CA26" s="319"/>
      <c r="CB26" s="319"/>
      <c r="CC26" s="319"/>
      <c r="CD26" s="319"/>
      <c r="CE26" s="319"/>
      <c r="CF26" s="319"/>
      <c r="CG26" s="319"/>
      <c r="CH26" s="319"/>
      <c r="CI26" s="319"/>
      <c r="CJ26" s="319"/>
      <c r="CK26" s="319"/>
      <c r="CL26" s="319"/>
      <c r="CM26" s="319"/>
      <c r="CN26" s="319"/>
      <c r="CO26" s="319"/>
      <c r="CP26" s="319"/>
      <c r="CQ26" s="319"/>
      <c r="CR26" s="319"/>
      <c r="CS26" s="319"/>
      <c r="CT26" s="319"/>
      <c r="CU26" s="319"/>
      <c r="CV26" s="319"/>
      <c r="CW26" s="319"/>
      <c r="CX26" s="319"/>
      <c r="CY26" s="319"/>
      <c r="CZ26" s="319"/>
      <c r="DA26" s="319"/>
      <c r="DB26" s="319"/>
      <c r="DC26" s="319"/>
      <c r="DD26" s="319"/>
      <c r="DE26" s="319"/>
      <c r="DF26" s="319"/>
      <c r="DG26" s="319"/>
      <c r="DH26" s="319"/>
      <c r="DI26" s="319"/>
      <c r="DJ26" s="319"/>
      <c r="DK26" s="319"/>
      <c r="DL26" s="319"/>
      <c r="DM26" s="319"/>
      <c r="DN26" s="319"/>
      <c r="DO26" s="319"/>
      <c r="DP26" s="319"/>
      <c r="DQ26" s="319"/>
      <c r="DR26" s="319"/>
      <c r="DS26" s="319"/>
      <c r="DT26" s="319"/>
      <c r="DU26" s="319"/>
      <c r="DV26" s="319"/>
      <c r="DW26" s="319"/>
      <c r="DX26" s="319"/>
      <c r="DY26" s="319"/>
      <c r="DZ26" s="319"/>
      <c r="EA26" s="319"/>
      <c r="EB26" s="319"/>
      <c r="EC26" s="319"/>
      <c r="ED26" s="319"/>
      <c r="EE26" s="319"/>
      <c r="EF26" s="319"/>
      <c r="EG26" s="319"/>
      <c r="EH26" s="319"/>
      <c r="EI26" s="319"/>
      <c r="EJ26" s="319"/>
      <c r="EK26" s="319"/>
      <c r="EL26" s="319"/>
      <c r="EM26" s="319"/>
      <c r="EN26" s="319"/>
      <c r="EO26" s="319"/>
      <c r="EP26" s="319"/>
      <c r="EQ26" s="319"/>
      <c r="ER26" s="319"/>
      <c r="ES26" s="319"/>
      <c r="ET26" s="319"/>
      <c r="EU26" s="319"/>
      <c r="EV26" s="319"/>
      <c r="EW26" s="319"/>
      <c r="EX26" s="319"/>
      <c r="EY26" s="319"/>
      <c r="EZ26" s="319"/>
      <c r="FA26" s="319"/>
      <c r="FB26" s="319"/>
      <c r="FC26" s="319"/>
      <c r="FD26" s="319"/>
      <c r="FE26" s="319"/>
      <c r="FF26" s="319"/>
      <c r="FG26" s="319"/>
      <c r="FH26" s="319"/>
      <c r="FI26" s="319"/>
      <c r="FJ26" s="319"/>
      <c r="FK26" s="319"/>
      <c r="FL26" s="319"/>
      <c r="FM26" s="319"/>
      <c r="FN26" s="319"/>
      <c r="FO26" s="319"/>
      <c r="FP26" s="319"/>
      <c r="FQ26" s="319"/>
      <c r="FR26" s="319"/>
      <c r="FS26" s="319"/>
      <c r="FT26" s="319"/>
      <c r="FU26" s="319"/>
      <c r="FV26" s="319"/>
    </row>
    <row r="27" spans="1:178" ht="26.25" thickBot="1" x14ac:dyDescent="0.25">
      <c r="A27" s="415" t="s">
        <v>423</v>
      </c>
      <c r="B27" s="310" t="s">
        <v>72</v>
      </c>
      <c r="C27" s="313">
        <v>64</v>
      </c>
      <c r="D27" s="311" t="s">
        <v>37</v>
      </c>
      <c r="E27" s="312" t="s">
        <v>73</v>
      </c>
      <c r="F27" s="313"/>
      <c r="G27" s="313"/>
      <c r="I27" s="315" t="s">
        <v>422</v>
      </c>
      <c r="J27" s="413">
        <v>14</v>
      </c>
      <c r="K27" s="354"/>
      <c r="L27" s="413">
        <f t="shared" si="0"/>
        <v>14</v>
      </c>
      <c r="M27" s="355"/>
      <c r="N27" s="355"/>
      <c r="O27" s="357"/>
      <c r="P27" s="307">
        <f>L27*$C27</f>
        <v>896</v>
      </c>
      <c r="Q27" s="307"/>
      <c r="R27" s="308"/>
      <c r="S27" s="319" t="s">
        <v>412</v>
      </c>
      <c r="T27" s="319"/>
      <c r="U27" s="319"/>
      <c r="V27" s="319"/>
      <c r="W27" s="319"/>
      <c r="X27" s="319"/>
      <c r="Y27" s="319"/>
      <c r="Z27" s="319"/>
      <c r="AA27" s="319"/>
      <c r="AB27" s="319"/>
      <c r="AC27" s="319"/>
      <c r="AD27" s="319"/>
      <c r="AE27" s="319"/>
      <c r="AF27" s="319"/>
      <c r="AG27" s="319"/>
      <c r="AH27" s="319"/>
      <c r="AI27" s="319"/>
      <c r="AJ27" s="319"/>
      <c r="AK27" s="319"/>
      <c r="AL27" s="319"/>
      <c r="AM27" s="319"/>
      <c r="AN27" s="319"/>
      <c r="AO27" s="319"/>
      <c r="AP27" s="319"/>
      <c r="AQ27" s="319"/>
      <c r="AR27" s="319"/>
      <c r="AS27" s="319"/>
      <c r="AT27" s="319"/>
      <c r="AU27" s="319"/>
      <c r="AV27" s="319"/>
      <c r="AW27" s="319"/>
      <c r="AX27" s="319"/>
      <c r="AY27" s="319"/>
      <c r="AZ27" s="319"/>
      <c r="BA27" s="319"/>
      <c r="BB27" s="319"/>
      <c r="BC27" s="319"/>
      <c r="BD27" s="319"/>
      <c r="BE27" s="319"/>
      <c r="BF27" s="319"/>
      <c r="BG27" s="319"/>
      <c r="BH27" s="319"/>
      <c r="BI27" s="319"/>
      <c r="BJ27" s="319"/>
      <c r="BK27" s="319"/>
      <c r="BL27" s="319"/>
      <c r="BM27" s="319"/>
      <c r="BN27" s="319"/>
      <c r="BO27" s="319"/>
      <c r="BP27" s="319"/>
      <c r="BQ27" s="319"/>
      <c r="BR27" s="319"/>
      <c r="BS27" s="319"/>
      <c r="BT27" s="319"/>
      <c r="BU27" s="319"/>
      <c r="BV27" s="319"/>
      <c r="BW27" s="319"/>
      <c r="BX27" s="319"/>
      <c r="BY27" s="319"/>
      <c r="BZ27" s="319"/>
      <c r="CA27" s="319"/>
      <c r="CB27" s="319"/>
      <c r="CC27" s="319"/>
      <c r="CD27" s="319"/>
      <c r="CE27" s="319"/>
      <c r="CF27" s="319"/>
      <c r="CG27" s="319"/>
      <c r="CH27" s="319"/>
      <c r="CI27" s="319"/>
      <c r="CJ27" s="319"/>
      <c r="CK27" s="319"/>
      <c r="CL27" s="319"/>
      <c r="CM27" s="319"/>
      <c r="CN27" s="319"/>
      <c r="CO27" s="319"/>
      <c r="CP27" s="319"/>
      <c r="CQ27" s="319"/>
      <c r="CR27" s="319"/>
      <c r="CS27" s="319"/>
      <c r="CT27" s="319"/>
      <c r="CU27" s="319"/>
      <c r="CV27" s="319"/>
      <c r="CW27" s="319"/>
      <c r="CX27" s="319"/>
      <c r="CY27" s="319"/>
      <c r="CZ27" s="319"/>
      <c r="DA27" s="319"/>
      <c r="DB27" s="319"/>
      <c r="DC27" s="319"/>
      <c r="DD27" s="319"/>
      <c r="DE27" s="319"/>
      <c r="DF27" s="319"/>
      <c r="DG27" s="319"/>
      <c r="DH27" s="319"/>
      <c r="DI27" s="319"/>
      <c r="DJ27" s="319"/>
      <c r="DK27" s="319"/>
      <c r="DL27" s="319"/>
      <c r="DM27" s="319"/>
      <c r="DN27" s="319"/>
      <c r="DO27" s="319"/>
      <c r="DP27" s="319"/>
      <c r="DQ27" s="319"/>
      <c r="DR27" s="319"/>
      <c r="DS27" s="319"/>
      <c r="DT27" s="319"/>
      <c r="DU27" s="319"/>
      <c r="DV27" s="319"/>
      <c r="DW27" s="319"/>
      <c r="DX27" s="319"/>
      <c r="DY27" s="319"/>
      <c r="DZ27" s="319"/>
      <c r="EA27" s="319"/>
      <c r="EB27" s="319"/>
      <c r="EC27" s="319"/>
      <c r="ED27" s="319"/>
      <c r="EE27" s="319"/>
      <c r="EF27" s="319"/>
      <c r="EG27" s="319"/>
      <c r="EH27" s="319"/>
      <c r="EI27" s="319"/>
      <c r="EJ27" s="319"/>
      <c r="EK27" s="319"/>
      <c r="EL27" s="319"/>
      <c r="EM27" s="319"/>
      <c r="EN27" s="319"/>
      <c r="EO27" s="319"/>
      <c r="EP27" s="319"/>
      <c r="EQ27" s="319"/>
      <c r="ER27" s="319"/>
      <c r="ES27" s="319"/>
      <c r="ET27" s="319"/>
      <c r="EU27" s="319"/>
      <c r="EV27" s="319"/>
      <c r="EW27" s="319"/>
      <c r="EX27" s="319"/>
      <c r="EY27" s="319"/>
      <c r="EZ27" s="319"/>
      <c r="FA27" s="319"/>
      <c r="FB27" s="319"/>
      <c r="FC27" s="319"/>
      <c r="FD27" s="319"/>
      <c r="FE27" s="319"/>
      <c r="FF27" s="319"/>
      <c r="FG27" s="319"/>
      <c r="FH27" s="319"/>
      <c r="FI27" s="319"/>
      <c r="FJ27" s="319"/>
      <c r="FK27" s="319"/>
      <c r="FL27" s="319"/>
      <c r="FM27" s="319"/>
      <c r="FN27" s="319"/>
      <c r="FO27" s="319"/>
      <c r="FP27" s="319"/>
      <c r="FQ27" s="319"/>
      <c r="FR27" s="319"/>
      <c r="FS27" s="319"/>
      <c r="FT27" s="319"/>
      <c r="FU27" s="319"/>
      <c r="FV27" s="319"/>
    </row>
    <row r="28" spans="1:178" ht="26.25" thickBot="1" x14ac:dyDescent="0.25">
      <c r="A28" s="415" t="s">
        <v>74</v>
      </c>
      <c r="B28" s="310" t="s">
        <v>75</v>
      </c>
      <c r="C28" s="313">
        <v>25</v>
      </c>
      <c r="D28" s="311" t="s">
        <v>37</v>
      </c>
      <c r="E28" s="312" t="s">
        <v>50</v>
      </c>
      <c r="F28" s="313"/>
      <c r="G28" s="313"/>
      <c r="I28" s="315" t="s">
        <v>411</v>
      </c>
      <c r="J28" s="413">
        <v>25</v>
      </c>
      <c r="K28" s="354"/>
      <c r="L28" s="363">
        <f t="shared" si="0"/>
        <v>25</v>
      </c>
      <c r="M28" s="413">
        <f>$J28</f>
        <v>25</v>
      </c>
      <c r="N28" s="355"/>
      <c r="O28" s="357"/>
      <c r="P28" s="307">
        <f>(SUM(M28:O28))*$C28</f>
        <v>625</v>
      </c>
      <c r="Q28" s="307"/>
      <c r="R28" s="308"/>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19"/>
      <c r="AT28" s="319"/>
      <c r="AU28" s="319"/>
      <c r="AV28" s="319"/>
      <c r="AW28" s="319"/>
      <c r="AX28" s="319"/>
      <c r="AY28" s="319"/>
      <c r="AZ28" s="319"/>
      <c r="BA28" s="319"/>
      <c r="BB28" s="319"/>
      <c r="BC28" s="319"/>
      <c r="BD28" s="319"/>
      <c r="BE28" s="319"/>
      <c r="BF28" s="319"/>
      <c r="BG28" s="319"/>
      <c r="BH28" s="319"/>
      <c r="BI28" s="319"/>
      <c r="BJ28" s="319"/>
      <c r="BK28" s="319"/>
      <c r="BL28" s="319"/>
      <c r="BM28" s="319"/>
      <c r="BN28" s="319"/>
      <c r="BO28" s="319"/>
      <c r="BP28" s="319"/>
      <c r="BQ28" s="319"/>
      <c r="BR28" s="319"/>
      <c r="BS28" s="319"/>
      <c r="BT28" s="319"/>
      <c r="BU28" s="319"/>
      <c r="BV28" s="319"/>
      <c r="BW28" s="319"/>
      <c r="BX28" s="319"/>
      <c r="BY28" s="319"/>
      <c r="BZ28" s="319"/>
      <c r="CA28" s="319"/>
      <c r="CB28" s="319"/>
      <c r="CC28" s="319"/>
      <c r="CD28" s="319"/>
      <c r="CE28" s="319"/>
      <c r="CF28" s="319"/>
      <c r="CG28" s="319"/>
      <c r="CH28" s="319"/>
      <c r="CI28" s="319"/>
      <c r="CJ28" s="319"/>
      <c r="CK28" s="319"/>
      <c r="CL28" s="319"/>
      <c r="CM28" s="319"/>
      <c r="CN28" s="319"/>
      <c r="CO28" s="319"/>
      <c r="CP28" s="319"/>
      <c r="CQ28" s="319"/>
      <c r="CR28" s="319"/>
      <c r="CS28" s="319"/>
      <c r="CT28" s="319"/>
      <c r="CU28" s="319"/>
      <c r="CV28" s="319"/>
      <c r="CW28" s="319"/>
      <c r="CX28" s="319"/>
      <c r="CY28" s="319"/>
      <c r="CZ28" s="319"/>
      <c r="DA28" s="319"/>
      <c r="DB28" s="319"/>
      <c r="DC28" s="319"/>
      <c r="DD28" s="319"/>
      <c r="DE28" s="319"/>
      <c r="DF28" s="319"/>
      <c r="DG28" s="319"/>
      <c r="DH28" s="319"/>
      <c r="DI28" s="319"/>
      <c r="DJ28" s="319"/>
      <c r="DK28" s="319"/>
      <c r="DL28" s="319"/>
      <c r="DM28" s="319"/>
      <c r="DN28" s="319"/>
      <c r="DO28" s="319"/>
      <c r="DP28" s="319"/>
      <c r="DQ28" s="319"/>
      <c r="DR28" s="319"/>
      <c r="DS28" s="319"/>
      <c r="DT28" s="319"/>
      <c r="DU28" s="319"/>
      <c r="DV28" s="319"/>
      <c r="DW28" s="319"/>
      <c r="DX28" s="319"/>
      <c r="DY28" s="319"/>
      <c r="DZ28" s="319"/>
      <c r="EA28" s="319"/>
      <c r="EB28" s="319"/>
      <c r="EC28" s="319"/>
      <c r="ED28" s="319"/>
      <c r="EE28" s="319"/>
      <c r="EF28" s="319"/>
      <c r="EG28" s="319"/>
      <c r="EH28" s="319"/>
      <c r="EI28" s="319"/>
      <c r="EJ28" s="319"/>
      <c r="EK28" s="319"/>
      <c r="EL28" s="319"/>
      <c r="EM28" s="319"/>
      <c r="EN28" s="319"/>
      <c r="EO28" s="319"/>
      <c r="EP28" s="319"/>
      <c r="EQ28" s="319"/>
      <c r="ER28" s="319"/>
      <c r="ES28" s="319"/>
      <c r="ET28" s="319"/>
      <c r="EU28" s="319"/>
      <c r="EV28" s="319"/>
      <c r="EW28" s="319"/>
      <c r="EX28" s="319"/>
      <c r="EY28" s="319"/>
      <c r="EZ28" s="319"/>
      <c r="FA28" s="319"/>
      <c r="FB28" s="319"/>
      <c r="FC28" s="319"/>
      <c r="FD28" s="319"/>
      <c r="FE28" s="319"/>
      <c r="FF28" s="319"/>
      <c r="FG28" s="319"/>
      <c r="FH28" s="319"/>
      <c r="FI28" s="319"/>
      <c r="FJ28" s="319"/>
      <c r="FK28" s="319"/>
      <c r="FL28" s="319"/>
      <c r="FM28" s="319"/>
      <c r="FN28" s="319"/>
      <c r="FO28" s="319"/>
      <c r="FP28" s="319"/>
      <c r="FQ28" s="319"/>
      <c r="FR28" s="319"/>
      <c r="FS28" s="319"/>
      <c r="FT28" s="319"/>
      <c r="FU28" s="319"/>
      <c r="FV28" s="319"/>
    </row>
    <row r="29" spans="1:178" s="417" customFormat="1" ht="25.5" x14ac:dyDescent="0.2">
      <c r="A29" s="415" t="s">
        <v>425</v>
      </c>
      <c r="B29" s="310" t="s">
        <v>466</v>
      </c>
      <c r="C29" s="313">
        <v>200</v>
      </c>
      <c r="D29" s="311" t="s">
        <v>37</v>
      </c>
      <c r="E29" s="312" t="s">
        <v>424</v>
      </c>
      <c r="F29" s="313"/>
      <c r="G29" s="313"/>
      <c r="H29" s="349"/>
      <c r="I29" s="374"/>
      <c r="J29" s="416"/>
      <c r="K29" s="354"/>
      <c r="L29" s="363"/>
      <c r="M29" s="416"/>
      <c r="N29" s="355"/>
      <c r="O29" s="357"/>
      <c r="P29" s="307">
        <f>C29</f>
        <v>200</v>
      </c>
      <c r="Q29" s="307"/>
      <c r="R29" s="308"/>
    </row>
    <row r="30" spans="1:178" ht="13.5" thickBot="1" x14ac:dyDescent="0.25">
      <c r="A30" s="69" t="s">
        <v>76</v>
      </c>
      <c r="B30" s="310"/>
      <c r="C30" s="313"/>
      <c r="D30" s="311"/>
      <c r="E30" s="312"/>
      <c r="F30" s="313"/>
      <c r="G30" s="313"/>
      <c r="I30" s="316"/>
      <c r="K30" s="354"/>
      <c r="L30" s="356"/>
      <c r="M30" s="356"/>
      <c r="N30" s="355"/>
      <c r="O30" s="357"/>
      <c r="P30" s="307"/>
      <c r="Q30" s="61">
        <f>SUM(P31:P35)</f>
        <v>4345.5</v>
      </c>
      <c r="R30" s="308"/>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19"/>
      <c r="AR30" s="319"/>
      <c r="AS30" s="319"/>
      <c r="AT30" s="319"/>
      <c r="AU30" s="319"/>
      <c r="AV30" s="319"/>
      <c r="AW30" s="319"/>
      <c r="AX30" s="319"/>
      <c r="AY30" s="319"/>
      <c r="AZ30" s="319"/>
      <c r="BA30" s="319"/>
      <c r="BB30" s="319"/>
      <c r="BC30" s="319"/>
      <c r="BD30" s="319"/>
      <c r="BE30" s="319"/>
      <c r="BF30" s="319"/>
      <c r="BG30" s="319"/>
      <c r="BH30" s="319"/>
      <c r="BI30" s="319"/>
      <c r="BJ30" s="319"/>
      <c r="BK30" s="319"/>
      <c r="BL30" s="319"/>
      <c r="BM30" s="319"/>
      <c r="BN30" s="319"/>
      <c r="BO30" s="319"/>
      <c r="BP30" s="319"/>
      <c r="BQ30" s="319"/>
      <c r="BR30" s="319"/>
      <c r="BS30" s="319"/>
      <c r="BT30" s="319"/>
      <c r="BU30" s="319"/>
      <c r="BV30" s="319"/>
      <c r="BW30" s="319"/>
      <c r="BX30" s="319"/>
      <c r="BY30" s="319"/>
      <c r="BZ30" s="319"/>
      <c r="CA30" s="319"/>
      <c r="CB30" s="319"/>
      <c r="CC30" s="319"/>
      <c r="CD30" s="319"/>
      <c r="CE30" s="319"/>
      <c r="CF30" s="319"/>
      <c r="CG30" s="319"/>
      <c r="CH30" s="319"/>
      <c r="CI30" s="319"/>
      <c r="CJ30" s="319"/>
      <c r="CK30" s="319"/>
      <c r="CL30" s="319"/>
      <c r="CM30" s="319"/>
      <c r="CN30" s="319"/>
      <c r="CO30" s="319"/>
      <c r="CP30" s="319"/>
      <c r="CQ30" s="319"/>
      <c r="CR30" s="319"/>
      <c r="CS30" s="319"/>
      <c r="CT30" s="319"/>
      <c r="CU30" s="319"/>
      <c r="CV30" s="319"/>
      <c r="CW30" s="319"/>
      <c r="CX30" s="319"/>
      <c r="CY30" s="319"/>
      <c r="CZ30" s="319"/>
      <c r="DA30" s="319"/>
      <c r="DB30" s="319"/>
      <c r="DC30" s="319"/>
      <c r="DD30" s="319"/>
      <c r="DE30" s="319"/>
      <c r="DF30" s="319"/>
      <c r="DG30" s="319"/>
      <c r="DH30" s="319"/>
      <c r="DI30" s="319"/>
      <c r="DJ30" s="319"/>
      <c r="DK30" s="319"/>
      <c r="DL30" s="319"/>
      <c r="DM30" s="319"/>
      <c r="DN30" s="319"/>
      <c r="DO30" s="319"/>
      <c r="DP30" s="319"/>
      <c r="DQ30" s="319"/>
      <c r="DR30" s="319"/>
      <c r="DS30" s="319"/>
      <c r="DT30" s="319"/>
      <c r="DU30" s="319"/>
      <c r="DV30" s="319"/>
      <c r="DW30" s="319"/>
      <c r="DX30" s="319"/>
      <c r="DY30" s="319"/>
      <c r="DZ30" s="319"/>
      <c r="EA30" s="319"/>
      <c r="EB30" s="319"/>
      <c r="EC30" s="319"/>
      <c r="ED30" s="319"/>
      <c r="EE30" s="319"/>
      <c r="EF30" s="319"/>
      <c r="EG30" s="319"/>
      <c r="EH30" s="319"/>
      <c r="EI30" s="319"/>
      <c r="EJ30" s="319"/>
      <c r="EK30" s="319"/>
      <c r="EL30" s="319"/>
      <c r="EM30" s="319"/>
      <c r="EN30" s="319"/>
      <c r="EO30" s="319"/>
      <c r="EP30" s="319"/>
      <c r="EQ30" s="319"/>
      <c r="ER30" s="319"/>
      <c r="ES30" s="319"/>
      <c r="ET30" s="319"/>
      <c r="EU30" s="319"/>
      <c r="EV30" s="319"/>
      <c r="EW30" s="319"/>
      <c r="EX30" s="319"/>
      <c r="EY30" s="319"/>
      <c r="EZ30" s="319"/>
      <c r="FA30" s="319"/>
      <c r="FB30" s="319"/>
      <c r="FC30" s="319"/>
      <c r="FD30" s="319"/>
      <c r="FE30" s="319"/>
      <c r="FF30" s="319"/>
      <c r="FG30" s="319"/>
      <c r="FH30" s="319"/>
      <c r="FI30" s="319"/>
      <c r="FJ30" s="319"/>
      <c r="FK30" s="319"/>
      <c r="FL30" s="319"/>
      <c r="FM30" s="319"/>
      <c r="FN30" s="319"/>
      <c r="FO30" s="319"/>
      <c r="FP30" s="319"/>
      <c r="FQ30" s="319"/>
      <c r="FR30" s="319"/>
      <c r="FS30" s="319"/>
      <c r="FT30" s="319"/>
      <c r="FU30" s="319"/>
      <c r="FV30" s="319"/>
    </row>
    <row r="31" spans="1:178" ht="39" thickBot="1" x14ac:dyDescent="0.25">
      <c r="A31" s="415" t="s">
        <v>77</v>
      </c>
      <c r="B31" s="310" t="s">
        <v>250</v>
      </c>
      <c r="C31" s="313">
        <v>200</v>
      </c>
      <c r="D31" s="311" t="s">
        <v>37</v>
      </c>
      <c r="E31" s="312" t="s">
        <v>242</v>
      </c>
      <c r="F31" s="313"/>
      <c r="G31" s="313">
        <v>1</v>
      </c>
      <c r="I31" s="315" t="s">
        <v>271</v>
      </c>
      <c r="J31" s="413">
        <v>1</v>
      </c>
      <c r="K31" s="354"/>
      <c r="L31" s="413">
        <f>$J31</f>
        <v>1</v>
      </c>
      <c r="M31" s="356"/>
      <c r="N31" s="355"/>
      <c r="O31" s="357"/>
      <c r="P31" s="307">
        <f>(SUM(L31:O31))*$C31</f>
        <v>200</v>
      </c>
      <c r="Q31" s="307"/>
      <c r="R31" s="308"/>
      <c r="S31" s="319"/>
      <c r="T31" s="319"/>
      <c r="U31" s="319"/>
      <c r="V31" s="319"/>
      <c r="W31" s="319"/>
      <c r="X31" s="319"/>
      <c r="Y31" s="319"/>
      <c r="Z31" s="319"/>
      <c r="AA31" s="319"/>
      <c r="AB31" s="319"/>
      <c r="AC31" s="319"/>
      <c r="AD31" s="319"/>
      <c r="AE31" s="319"/>
      <c r="AF31" s="319"/>
      <c r="AG31" s="319"/>
      <c r="AH31" s="319"/>
      <c r="AI31" s="319"/>
      <c r="AJ31" s="319"/>
      <c r="AK31" s="319"/>
      <c r="AL31" s="319"/>
      <c r="AM31" s="319"/>
      <c r="AN31" s="319"/>
      <c r="AO31" s="319"/>
      <c r="AP31" s="319"/>
      <c r="AQ31" s="319"/>
      <c r="AR31" s="319"/>
      <c r="AS31" s="319"/>
      <c r="AT31" s="319"/>
      <c r="AU31" s="319"/>
      <c r="AV31" s="319"/>
      <c r="AW31" s="319"/>
      <c r="AX31" s="319"/>
      <c r="AY31" s="319"/>
      <c r="AZ31" s="319"/>
      <c r="BA31" s="319"/>
      <c r="BB31" s="319"/>
      <c r="BC31" s="319"/>
      <c r="BD31" s="319"/>
      <c r="BE31" s="319"/>
      <c r="BF31" s="319"/>
      <c r="BG31" s="319"/>
      <c r="BH31" s="319"/>
      <c r="BI31" s="319"/>
      <c r="BJ31" s="319"/>
      <c r="BK31" s="319"/>
      <c r="BL31" s="319"/>
      <c r="BM31" s="319"/>
      <c r="BN31" s="319"/>
      <c r="BO31" s="319"/>
      <c r="BP31" s="319"/>
      <c r="BQ31" s="319"/>
      <c r="BR31" s="319"/>
      <c r="BS31" s="319"/>
      <c r="BT31" s="319"/>
      <c r="BU31" s="319"/>
      <c r="BV31" s="319"/>
      <c r="BW31" s="319"/>
      <c r="BX31" s="319"/>
      <c r="BY31" s="319"/>
      <c r="BZ31" s="319"/>
      <c r="CA31" s="319"/>
      <c r="CB31" s="319"/>
      <c r="CC31" s="319"/>
      <c r="CD31" s="319"/>
      <c r="CE31" s="319"/>
      <c r="CF31" s="319"/>
      <c r="CG31" s="319"/>
      <c r="CH31" s="319"/>
      <c r="CI31" s="319"/>
      <c r="CJ31" s="319"/>
      <c r="CK31" s="319"/>
      <c r="CL31" s="319"/>
      <c r="CM31" s="319"/>
      <c r="CN31" s="319"/>
      <c r="CO31" s="319"/>
      <c r="CP31" s="319"/>
      <c r="CQ31" s="319"/>
      <c r="CR31" s="319"/>
      <c r="CS31" s="319"/>
      <c r="CT31" s="319"/>
      <c r="CU31" s="319"/>
      <c r="CV31" s="319"/>
      <c r="CW31" s="319"/>
      <c r="CX31" s="319"/>
      <c r="CY31" s="319"/>
      <c r="CZ31" s="319"/>
      <c r="DA31" s="319"/>
      <c r="DB31" s="319"/>
      <c r="DC31" s="319"/>
      <c r="DD31" s="319"/>
      <c r="DE31" s="319"/>
      <c r="DF31" s="319"/>
      <c r="DG31" s="319"/>
      <c r="DH31" s="319"/>
      <c r="DI31" s="319"/>
      <c r="DJ31" s="319"/>
      <c r="DK31" s="319"/>
      <c r="DL31" s="319"/>
      <c r="DM31" s="319"/>
      <c r="DN31" s="319"/>
      <c r="DO31" s="319"/>
      <c r="DP31" s="319"/>
      <c r="DQ31" s="319"/>
      <c r="DR31" s="319"/>
      <c r="DS31" s="319"/>
      <c r="DT31" s="319"/>
      <c r="DU31" s="319"/>
      <c r="DV31" s="319"/>
      <c r="DW31" s="319"/>
      <c r="DX31" s="319"/>
      <c r="DY31" s="319"/>
      <c r="DZ31" s="319"/>
      <c r="EA31" s="319"/>
      <c r="EB31" s="319"/>
      <c r="EC31" s="319"/>
      <c r="ED31" s="319"/>
      <c r="EE31" s="319"/>
      <c r="EF31" s="319"/>
      <c r="EG31" s="319"/>
      <c r="EH31" s="319"/>
      <c r="EI31" s="319"/>
      <c r="EJ31" s="319"/>
      <c r="EK31" s="319"/>
      <c r="EL31" s="319"/>
      <c r="EM31" s="319"/>
      <c r="EN31" s="319"/>
      <c r="EO31" s="319"/>
      <c r="EP31" s="319"/>
      <c r="EQ31" s="319"/>
      <c r="ER31" s="319"/>
      <c r="ES31" s="319"/>
      <c r="ET31" s="319"/>
      <c r="EU31" s="319"/>
      <c r="EV31" s="319"/>
      <c r="EW31" s="319"/>
      <c r="EX31" s="319"/>
      <c r="EY31" s="319"/>
      <c r="EZ31" s="319"/>
      <c r="FA31" s="319"/>
      <c r="FB31" s="319"/>
      <c r="FC31" s="319"/>
      <c r="FD31" s="319"/>
      <c r="FE31" s="319"/>
      <c r="FF31" s="319"/>
      <c r="FG31" s="319"/>
      <c r="FH31" s="319"/>
      <c r="FI31" s="319"/>
      <c r="FJ31" s="319"/>
      <c r="FK31" s="319"/>
      <c r="FL31" s="319"/>
      <c r="FM31" s="319"/>
      <c r="FN31" s="319"/>
      <c r="FO31" s="319"/>
      <c r="FP31" s="319"/>
      <c r="FQ31" s="319"/>
      <c r="FR31" s="319"/>
      <c r="FS31" s="319"/>
      <c r="FT31" s="319"/>
      <c r="FU31" s="319"/>
      <c r="FV31" s="319"/>
    </row>
    <row r="32" spans="1:178" ht="38.25" x14ac:dyDescent="0.2">
      <c r="A32" s="415" t="s">
        <v>78</v>
      </c>
      <c r="B32" s="310" t="s">
        <v>272</v>
      </c>
      <c r="C32" s="418">
        <v>0.35</v>
      </c>
      <c r="D32" s="311"/>
      <c r="E32" s="361" t="s">
        <v>346</v>
      </c>
      <c r="F32" s="313"/>
      <c r="G32" s="313"/>
      <c r="I32" s="354"/>
      <c r="J32" s="354"/>
      <c r="K32" s="354"/>
      <c r="L32" s="355"/>
      <c r="M32" s="363"/>
      <c r="N32" s="355"/>
      <c r="O32" s="357"/>
      <c r="P32" s="307">
        <f>(SUM(P72:P73))*$C32</f>
        <v>2905</v>
      </c>
      <c r="Q32" s="307"/>
      <c r="R32" s="308"/>
      <c r="S32" s="319"/>
      <c r="T32" s="319"/>
      <c r="U32" s="319"/>
      <c r="V32" s="319"/>
      <c r="W32" s="319"/>
      <c r="X32" s="319"/>
      <c r="Y32" s="319"/>
      <c r="Z32" s="319"/>
      <c r="AA32" s="319"/>
      <c r="AB32" s="319"/>
      <c r="AC32" s="319"/>
      <c r="AD32" s="319"/>
      <c r="AE32" s="319"/>
      <c r="AF32" s="319"/>
      <c r="AG32" s="319"/>
      <c r="AH32" s="319"/>
      <c r="AI32" s="319"/>
      <c r="AJ32" s="319"/>
      <c r="AK32" s="319"/>
      <c r="AL32" s="319"/>
      <c r="AM32" s="319"/>
      <c r="AN32" s="319"/>
      <c r="AO32" s="319"/>
      <c r="AP32" s="319"/>
      <c r="AQ32" s="319"/>
      <c r="AR32" s="319"/>
      <c r="AS32" s="319"/>
      <c r="AT32" s="319"/>
      <c r="AU32" s="319"/>
      <c r="AV32" s="319"/>
      <c r="AW32" s="319"/>
      <c r="AX32" s="319"/>
      <c r="AY32" s="319"/>
      <c r="AZ32" s="319"/>
      <c r="BA32" s="319"/>
      <c r="BB32" s="319"/>
      <c r="BC32" s="319"/>
      <c r="BD32" s="319"/>
      <c r="BE32" s="319"/>
      <c r="BF32" s="319"/>
      <c r="BG32" s="319"/>
      <c r="BH32" s="319"/>
      <c r="BI32" s="319"/>
      <c r="BJ32" s="319"/>
      <c r="BK32" s="319"/>
      <c r="BL32" s="319"/>
      <c r="BM32" s="319"/>
      <c r="BN32" s="319"/>
      <c r="BO32" s="319"/>
      <c r="BP32" s="319"/>
      <c r="BQ32" s="319"/>
      <c r="BR32" s="319"/>
      <c r="BS32" s="319"/>
      <c r="BT32" s="319"/>
      <c r="BU32" s="319"/>
      <c r="BV32" s="319"/>
      <c r="BW32" s="319"/>
      <c r="BX32" s="319"/>
      <c r="BY32" s="319"/>
      <c r="BZ32" s="319"/>
      <c r="CA32" s="319"/>
      <c r="CB32" s="319"/>
      <c r="CC32" s="319"/>
      <c r="CD32" s="319"/>
      <c r="CE32" s="319"/>
      <c r="CF32" s="319"/>
      <c r="CG32" s="319"/>
      <c r="CH32" s="319"/>
      <c r="CI32" s="319"/>
      <c r="CJ32" s="319"/>
      <c r="CK32" s="319"/>
      <c r="CL32" s="319"/>
      <c r="CM32" s="319"/>
      <c r="CN32" s="319"/>
      <c r="CO32" s="319"/>
      <c r="CP32" s="319"/>
      <c r="CQ32" s="319"/>
      <c r="CR32" s="319"/>
      <c r="CS32" s="319"/>
      <c r="CT32" s="319"/>
      <c r="CU32" s="319"/>
      <c r="CV32" s="319"/>
      <c r="CW32" s="319"/>
      <c r="CX32" s="319"/>
      <c r="CY32" s="319"/>
      <c r="CZ32" s="319"/>
      <c r="DA32" s="319"/>
      <c r="DB32" s="319"/>
      <c r="DC32" s="319"/>
      <c r="DD32" s="319"/>
      <c r="DE32" s="319"/>
      <c r="DF32" s="319"/>
      <c r="DG32" s="319"/>
      <c r="DH32" s="319"/>
      <c r="DI32" s="319"/>
      <c r="DJ32" s="319"/>
      <c r="DK32" s="319"/>
      <c r="DL32" s="319"/>
      <c r="DM32" s="319"/>
      <c r="DN32" s="319"/>
      <c r="DO32" s="319"/>
      <c r="DP32" s="319"/>
      <c r="DQ32" s="319"/>
      <c r="DR32" s="319"/>
      <c r="DS32" s="319"/>
      <c r="DT32" s="319"/>
      <c r="DU32" s="319"/>
      <c r="DV32" s="319"/>
      <c r="DW32" s="319"/>
      <c r="DX32" s="319"/>
      <c r="DY32" s="319"/>
      <c r="DZ32" s="319"/>
      <c r="EA32" s="319"/>
      <c r="EB32" s="319"/>
      <c r="EC32" s="319"/>
      <c r="ED32" s="319"/>
      <c r="EE32" s="319"/>
      <c r="EF32" s="319"/>
      <c r="EG32" s="319"/>
      <c r="EH32" s="319"/>
      <c r="EI32" s="319"/>
      <c r="EJ32" s="319"/>
      <c r="EK32" s="319"/>
      <c r="EL32" s="319"/>
      <c r="EM32" s="319"/>
      <c r="EN32" s="319"/>
      <c r="EO32" s="319"/>
      <c r="EP32" s="319"/>
      <c r="EQ32" s="319"/>
      <c r="ER32" s="319"/>
      <c r="ES32" s="319"/>
      <c r="ET32" s="319"/>
      <c r="EU32" s="319"/>
      <c r="EV32" s="319"/>
      <c r="EW32" s="319"/>
      <c r="EX32" s="319"/>
      <c r="EY32" s="319"/>
      <c r="EZ32" s="319"/>
      <c r="FA32" s="319"/>
      <c r="FB32" s="319"/>
      <c r="FC32" s="319"/>
      <c r="FD32" s="319"/>
      <c r="FE32" s="319"/>
      <c r="FF32" s="319"/>
      <c r="FG32" s="319"/>
      <c r="FH32" s="319"/>
      <c r="FI32" s="319"/>
      <c r="FJ32" s="319"/>
      <c r="FK32" s="319"/>
      <c r="FL32" s="319"/>
      <c r="FM32" s="319"/>
      <c r="FN32" s="319"/>
      <c r="FO32" s="319"/>
      <c r="FP32" s="319"/>
      <c r="FQ32" s="319"/>
      <c r="FR32" s="319"/>
      <c r="FS32" s="319"/>
      <c r="FT32" s="319"/>
      <c r="FU32" s="319"/>
      <c r="FV32" s="319"/>
    </row>
    <row r="33" spans="1:178" ht="25.5" x14ac:dyDescent="0.2">
      <c r="A33" s="415" t="s">
        <v>81</v>
      </c>
      <c r="B33" s="310" t="s">
        <v>273</v>
      </c>
      <c r="C33" s="418">
        <v>0.1</v>
      </c>
      <c r="D33" s="311"/>
      <c r="E33" s="361" t="s">
        <v>83</v>
      </c>
      <c r="F33" s="313"/>
      <c r="G33" s="313">
        <v>100</v>
      </c>
      <c r="H33" s="314">
        <f>P32*C33</f>
        <v>290.5</v>
      </c>
      <c r="I33" s="354"/>
      <c r="J33" s="354"/>
      <c r="K33" s="354"/>
      <c r="L33" s="355"/>
      <c r="M33" s="363"/>
      <c r="N33" s="355"/>
      <c r="O33" s="357"/>
      <c r="P33" s="307">
        <f>MAX($G33:H33)</f>
        <v>290.5</v>
      </c>
      <c r="Q33" s="307"/>
      <c r="R33" s="308"/>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19"/>
      <c r="BE33" s="319"/>
      <c r="BF33" s="319"/>
      <c r="BG33" s="319"/>
      <c r="BH33" s="319"/>
      <c r="BI33" s="319"/>
      <c r="BJ33" s="319"/>
      <c r="BK33" s="319"/>
      <c r="BL33" s="319"/>
      <c r="BM33" s="319"/>
      <c r="BN33" s="319"/>
      <c r="BO33" s="319"/>
      <c r="BP33" s="319"/>
      <c r="BQ33" s="319"/>
      <c r="BR33" s="319"/>
      <c r="BS33" s="319"/>
      <c r="BT33" s="319"/>
      <c r="BU33" s="319"/>
      <c r="BV33" s="319"/>
      <c r="BW33" s="319"/>
      <c r="BX33" s="319"/>
      <c r="BY33" s="319"/>
      <c r="BZ33" s="319"/>
      <c r="CA33" s="319"/>
      <c r="CB33" s="319"/>
      <c r="CC33" s="319"/>
      <c r="CD33" s="319"/>
      <c r="CE33" s="319"/>
      <c r="CF33" s="319"/>
      <c r="CG33" s="319"/>
      <c r="CH33" s="319"/>
      <c r="CI33" s="319"/>
      <c r="CJ33" s="319"/>
      <c r="CK33" s="319"/>
      <c r="CL33" s="319"/>
      <c r="CM33" s="319"/>
      <c r="CN33" s="319"/>
      <c r="CO33" s="319"/>
      <c r="CP33" s="319"/>
      <c r="CQ33" s="319"/>
      <c r="CR33" s="319"/>
      <c r="CS33" s="319"/>
      <c r="CT33" s="319"/>
      <c r="CU33" s="319"/>
      <c r="CV33" s="319"/>
      <c r="CW33" s="319"/>
      <c r="CX33" s="319"/>
      <c r="CY33" s="319"/>
      <c r="CZ33" s="319"/>
      <c r="DA33" s="319"/>
      <c r="DB33" s="319"/>
      <c r="DC33" s="319"/>
      <c r="DD33" s="319"/>
      <c r="DE33" s="319"/>
      <c r="DF33" s="319"/>
      <c r="DG33" s="319"/>
      <c r="DH33" s="319"/>
      <c r="DI33" s="319"/>
      <c r="DJ33" s="319"/>
      <c r="DK33" s="319"/>
      <c r="DL33" s="319"/>
      <c r="DM33" s="319"/>
      <c r="DN33" s="319"/>
      <c r="DO33" s="319"/>
      <c r="DP33" s="319"/>
      <c r="DQ33" s="319"/>
      <c r="DR33" s="319"/>
      <c r="DS33" s="319"/>
      <c r="DT33" s="319"/>
      <c r="DU33" s="319"/>
      <c r="DV33" s="319"/>
      <c r="DW33" s="319"/>
      <c r="DX33" s="319"/>
      <c r="DY33" s="319"/>
      <c r="DZ33" s="319"/>
      <c r="EA33" s="319"/>
      <c r="EB33" s="319"/>
      <c r="EC33" s="319"/>
      <c r="ED33" s="319"/>
      <c r="EE33" s="319"/>
      <c r="EF33" s="319"/>
      <c r="EG33" s="319"/>
      <c r="EH33" s="319"/>
      <c r="EI33" s="319"/>
      <c r="EJ33" s="319"/>
      <c r="EK33" s="319"/>
      <c r="EL33" s="319"/>
      <c r="EM33" s="319"/>
      <c r="EN33" s="319"/>
      <c r="EO33" s="319"/>
      <c r="EP33" s="319"/>
      <c r="EQ33" s="319"/>
      <c r="ER33" s="319"/>
      <c r="ES33" s="319"/>
      <c r="ET33" s="319"/>
      <c r="EU33" s="319"/>
      <c r="EV33" s="319"/>
      <c r="EW33" s="319"/>
      <c r="EX33" s="319"/>
      <c r="EY33" s="319"/>
      <c r="EZ33" s="319"/>
      <c r="FA33" s="319"/>
      <c r="FB33" s="319"/>
      <c r="FC33" s="319"/>
      <c r="FD33" s="319"/>
      <c r="FE33" s="319"/>
      <c r="FF33" s="319"/>
      <c r="FG33" s="319"/>
      <c r="FH33" s="319"/>
      <c r="FI33" s="319"/>
      <c r="FJ33" s="319"/>
      <c r="FK33" s="319"/>
      <c r="FL33" s="319"/>
      <c r="FM33" s="319"/>
      <c r="FN33" s="319"/>
      <c r="FO33" s="319"/>
      <c r="FP33" s="319"/>
      <c r="FQ33" s="319"/>
      <c r="FR33" s="319"/>
      <c r="FS33" s="319"/>
      <c r="FT33" s="319"/>
      <c r="FU33" s="319"/>
      <c r="FV33" s="319"/>
    </row>
    <row r="34" spans="1:178" ht="51.75" thickBot="1" x14ac:dyDescent="0.25">
      <c r="A34" s="415" t="s">
        <v>84</v>
      </c>
      <c r="B34" s="310" t="s">
        <v>274</v>
      </c>
      <c r="C34" s="418">
        <v>0.1</v>
      </c>
      <c r="D34" s="311"/>
      <c r="E34" s="361" t="s">
        <v>347</v>
      </c>
      <c r="F34" s="313"/>
      <c r="G34" s="313">
        <v>100</v>
      </c>
      <c r="H34" s="314">
        <f>(P72+P73)*$C34</f>
        <v>830</v>
      </c>
      <c r="I34" s="354"/>
      <c r="J34" s="354"/>
      <c r="K34" s="354"/>
      <c r="L34" s="355"/>
      <c r="M34" s="363"/>
      <c r="N34" s="355"/>
      <c r="O34" s="357"/>
      <c r="P34" s="307">
        <f>MAX($G34:H34)</f>
        <v>830</v>
      </c>
      <c r="Q34" s="307"/>
      <c r="R34" s="308"/>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19"/>
      <c r="AY34" s="319"/>
      <c r="AZ34" s="319"/>
      <c r="BA34" s="319"/>
      <c r="BB34" s="319"/>
      <c r="BC34" s="319"/>
      <c r="BD34" s="319"/>
      <c r="BE34" s="319"/>
      <c r="BF34" s="319"/>
      <c r="BG34" s="319"/>
      <c r="BH34" s="319"/>
      <c r="BI34" s="319"/>
      <c r="BJ34" s="319"/>
      <c r="BK34" s="319"/>
      <c r="BL34" s="319"/>
      <c r="BM34" s="319"/>
      <c r="BN34" s="319"/>
      <c r="BO34" s="319"/>
      <c r="BP34" s="319"/>
      <c r="BQ34" s="319"/>
      <c r="BR34" s="319"/>
      <c r="BS34" s="319"/>
      <c r="BT34" s="319"/>
      <c r="BU34" s="319"/>
      <c r="BV34" s="319"/>
      <c r="BW34" s="319"/>
      <c r="BX34" s="319"/>
      <c r="BY34" s="319"/>
      <c r="BZ34" s="319"/>
      <c r="CA34" s="319"/>
      <c r="CB34" s="319"/>
      <c r="CC34" s="319"/>
      <c r="CD34" s="319"/>
      <c r="CE34" s="319"/>
      <c r="CF34" s="319"/>
      <c r="CG34" s="319"/>
      <c r="CH34" s="319"/>
      <c r="CI34" s="319"/>
      <c r="CJ34" s="319"/>
      <c r="CK34" s="319"/>
      <c r="CL34" s="319"/>
      <c r="CM34" s="319"/>
      <c r="CN34" s="319"/>
      <c r="CO34" s="319"/>
      <c r="CP34" s="319"/>
      <c r="CQ34" s="319"/>
      <c r="CR34" s="319"/>
      <c r="CS34" s="319"/>
      <c r="CT34" s="319"/>
      <c r="CU34" s="319"/>
      <c r="CV34" s="319"/>
      <c r="CW34" s="319"/>
      <c r="CX34" s="319"/>
      <c r="CY34" s="319"/>
      <c r="CZ34" s="319"/>
      <c r="DA34" s="319"/>
      <c r="DB34" s="319"/>
      <c r="DC34" s="319"/>
      <c r="DD34" s="319"/>
      <c r="DE34" s="319"/>
      <c r="DF34" s="319"/>
      <c r="DG34" s="319"/>
      <c r="DH34" s="319"/>
      <c r="DI34" s="319"/>
      <c r="DJ34" s="319"/>
      <c r="DK34" s="319"/>
      <c r="DL34" s="319"/>
      <c r="DM34" s="319"/>
      <c r="DN34" s="319"/>
      <c r="DO34" s="319"/>
      <c r="DP34" s="319"/>
      <c r="DQ34" s="319"/>
      <c r="DR34" s="319"/>
      <c r="DS34" s="319"/>
      <c r="DT34" s="319"/>
      <c r="DU34" s="319"/>
      <c r="DV34" s="319"/>
      <c r="DW34" s="319"/>
      <c r="DX34" s="319"/>
      <c r="DY34" s="319"/>
      <c r="DZ34" s="319"/>
      <c r="EA34" s="319"/>
      <c r="EB34" s="319"/>
      <c r="EC34" s="319"/>
      <c r="ED34" s="319"/>
      <c r="EE34" s="319"/>
      <c r="EF34" s="319"/>
      <c r="EG34" s="319"/>
      <c r="EH34" s="319"/>
      <c r="EI34" s="319"/>
      <c r="EJ34" s="319"/>
      <c r="EK34" s="319"/>
      <c r="EL34" s="319"/>
      <c r="EM34" s="319"/>
      <c r="EN34" s="319"/>
      <c r="EO34" s="319"/>
      <c r="EP34" s="319"/>
      <c r="EQ34" s="319"/>
      <c r="ER34" s="319"/>
      <c r="ES34" s="319"/>
      <c r="ET34" s="319"/>
      <c r="EU34" s="319"/>
      <c r="EV34" s="319"/>
      <c r="EW34" s="319"/>
      <c r="EX34" s="319"/>
      <c r="EY34" s="319"/>
      <c r="EZ34" s="319"/>
      <c r="FA34" s="319"/>
      <c r="FB34" s="319"/>
      <c r="FC34" s="319"/>
      <c r="FD34" s="319"/>
      <c r="FE34" s="319"/>
      <c r="FF34" s="319"/>
      <c r="FG34" s="319"/>
      <c r="FH34" s="319"/>
      <c r="FI34" s="319"/>
      <c r="FJ34" s="319"/>
      <c r="FK34" s="319"/>
      <c r="FL34" s="319"/>
      <c r="FM34" s="319"/>
      <c r="FN34" s="319"/>
      <c r="FO34" s="319"/>
      <c r="FP34" s="319"/>
      <c r="FQ34" s="319"/>
      <c r="FR34" s="319"/>
      <c r="FS34" s="319"/>
      <c r="FT34" s="319"/>
      <c r="FU34" s="319"/>
      <c r="FV34" s="319"/>
    </row>
    <row r="35" spans="1:178" ht="28.5" customHeight="1" thickBot="1" x14ac:dyDescent="0.25">
      <c r="A35" s="415" t="s">
        <v>86</v>
      </c>
      <c r="B35" s="310" t="s">
        <v>277</v>
      </c>
      <c r="C35" s="313">
        <v>60</v>
      </c>
      <c r="D35" s="311" t="s">
        <v>37</v>
      </c>
      <c r="E35" s="312" t="s">
        <v>180</v>
      </c>
      <c r="F35" s="313"/>
      <c r="G35" s="313"/>
      <c r="I35" s="315" t="s">
        <v>276</v>
      </c>
      <c r="J35" s="413">
        <v>2</v>
      </c>
      <c r="K35" s="354"/>
      <c r="L35" s="356">
        <f>O35</f>
        <v>2</v>
      </c>
      <c r="M35" s="355"/>
      <c r="N35" s="355"/>
      <c r="O35" s="413">
        <f>$J35</f>
        <v>2</v>
      </c>
      <c r="P35" s="307">
        <f>O35*$C35</f>
        <v>120</v>
      </c>
      <c r="Q35" s="307"/>
      <c r="R35" s="308"/>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19"/>
      <c r="BC35" s="319"/>
      <c r="BD35" s="319"/>
      <c r="BE35" s="319"/>
      <c r="BF35" s="319"/>
      <c r="BG35" s="319"/>
      <c r="BH35" s="319"/>
      <c r="BI35" s="319"/>
      <c r="BJ35" s="319"/>
      <c r="BK35" s="319"/>
      <c r="BL35" s="319"/>
      <c r="BM35" s="319"/>
      <c r="BN35" s="319"/>
      <c r="BO35" s="319"/>
      <c r="BP35" s="319"/>
      <c r="BQ35" s="319"/>
      <c r="BR35" s="319"/>
      <c r="BS35" s="319"/>
      <c r="BT35" s="319"/>
      <c r="BU35" s="319"/>
      <c r="BV35" s="319"/>
      <c r="BW35" s="319"/>
      <c r="BX35" s="319"/>
      <c r="BY35" s="319"/>
      <c r="BZ35" s="319"/>
      <c r="CA35" s="319"/>
      <c r="CB35" s="319"/>
      <c r="CC35" s="319"/>
      <c r="CD35" s="319"/>
      <c r="CE35" s="319"/>
      <c r="CF35" s="319"/>
      <c r="CG35" s="319"/>
      <c r="CH35" s="319"/>
      <c r="CI35" s="319"/>
      <c r="CJ35" s="319"/>
      <c r="CK35" s="319"/>
      <c r="CL35" s="319"/>
      <c r="CM35" s="319"/>
      <c r="CN35" s="319"/>
      <c r="CO35" s="319"/>
      <c r="CP35" s="319"/>
      <c r="CQ35" s="319"/>
      <c r="CR35" s="319"/>
      <c r="CS35" s="319"/>
      <c r="CT35" s="319"/>
      <c r="CU35" s="319"/>
      <c r="CV35" s="319"/>
      <c r="CW35" s="319"/>
      <c r="CX35" s="319"/>
      <c r="CY35" s="319"/>
      <c r="CZ35" s="319"/>
      <c r="DA35" s="319"/>
      <c r="DB35" s="319"/>
      <c r="DC35" s="319"/>
      <c r="DD35" s="319"/>
      <c r="DE35" s="319"/>
      <c r="DF35" s="319"/>
      <c r="DG35" s="319"/>
      <c r="DH35" s="319"/>
      <c r="DI35" s="319"/>
      <c r="DJ35" s="319"/>
      <c r="DK35" s="319"/>
      <c r="DL35" s="319"/>
      <c r="DM35" s="319"/>
      <c r="DN35" s="319"/>
      <c r="DO35" s="319"/>
      <c r="DP35" s="319"/>
      <c r="DQ35" s="319"/>
      <c r="DR35" s="319"/>
      <c r="DS35" s="319"/>
      <c r="DT35" s="319"/>
      <c r="DU35" s="319"/>
      <c r="DV35" s="319"/>
      <c r="DW35" s="319"/>
      <c r="DX35" s="319"/>
      <c r="DY35" s="319"/>
      <c r="DZ35" s="319"/>
      <c r="EA35" s="319"/>
      <c r="EB35" s="319"/>
      <c r="EC35" s="319"/>
      <c r="ED35" s="319"/>
      <c r="EE35" s="319"/>
      <c r="EF35" s="319"/>
      <c r="EG35" s="319"/>
      <c r="EH35" s="319"/>
      <c r="EI35" s="319"/>
      <c r="EJ35" s="319"/>
      <c r="EK35" s="319"/>
      <c r="EL35" s="319"/>
      <c r="EM35" s="319"/>
      <c r="EN35" s="319"/>
      <c r="EO35" s="319"/>
      <c r="EP35" s="319"/>
      <c r="EQ35" s="319"/>
      <c r="ER35" s="319"/>
      <c r="ES35" s="319"/>
      <c r="ET35" s="319"/>
      <c r="EU35" s="319"/>
      <c r="EV35" s="319"/>
      <c r="EW35" s="319"/>
      <c r="EX35" s="319"/>
      <c r="EY35" s="319"/>
      <c r="EZ35" s="319"/>
      <c r="FA35" s="319"/>
      <c r="FB35" s="319"/>
      <c r="FC35" s="319"/>
      <c r="FD35" s="319"/>
      <c r="FE35" s="319"/>
      <c r="FF35" s="319"/>
      <c r="FG35" s="319"/>
      <c r="FH35" s="319"/>
      <c r="FI35" s="319"/>
      <c r="FJ35" s="319"/>
      <c r="FK35" s="319"/>
      <c r="FL35" s="319"/>
      <c r="FM35" s="319"/>
      <c r="FN35" s="319"/>
      <c r="FO35" s="319"/>
      <c r="FP35" s="319"/>
      <c r="FQ35" s="319"/>
      <c r="FR35" s="319"/>
      <c r="FS35" s="319"/>
      <c r="FT35" s="319"/>
      <c r="FU35" s="319"/>
      <c r="FV35" s="319"/>
    </row>
    <row r="36" spans="1:178" ht="14.25" customHeight="1" thickBot="1" x14ac:dyDescent="0.25">
      <c r="A36" s="69" t="s">
        <v>89</v>
      </c>
      <c r="B36" s="310" t="s">
        <v>345</v>
      </c>
      <c r="C36" s="313"/>
      <c r="D36" s="311"/>
      <c r="E36" s="312"/>
      <c r="F36" s="313"/>
      <c r="G36" s="313"/>
      <c r="I36" s="316"/>
      <c r="K36" s="354"/>
      <c r="L36" s="355"/>
      <c r="M36" s="355"/>
      <c r="N36" s="355"/>
      <c r="O36" s="357">
        <f>$N$137*1.5</f>
        <v>808.5</v>
      </c>
      <c r="P36" s="307"/>
      <c r="Q36" s="307"/>
      <c r="R36" s="308"/>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9"/>
      <c r="BC36" s="319"/>
      <c r="BD36" s="319"/>
      <c r="BE36" s="319"/>
      <c r="BF36" s="319"/>
      <c r="BG36" s="319"/>
      <c r="BH36" s="319"/>
      <c r="BI36" s="319"/>
      <c r="BJ36" s="319"/>
      <c r="BK36" s="319"/>
      <c r="BL36" s="319"/>
      <c r="BM36" s="319"/>
      <c r="BN36" s="319"/>
      <c r="BO36" s="319"/>
      <c r="BP36" s="319"/>
      <c r="BQ36" s="319"/>
      <c r="BR36" s="319"/>
      <c r="BS36" s="319"/>
      <c r="BT36" s="319"/>
      <c r="BU36" s="319"/>
      <c r="BV36" s="319"/>
      <c r="BW36" s="319"/>
      <c r="BX36" s="319"/>
      <c r="BY36" s="319"/>
      <c r="BZ36" s="319"/>
      <c r="CA36" s="319"/>
      <c r="CB36" s="319"/>
      <c r="CC36" s="319"/>
      <c r="CD36" s="319"/>
      <c r="CE36" s="319"/>
      <c r="CF36" s="319"/>
      <c r="CG36" s="319"/>
      <c r="CH36" s="319"/>
      <c r="CI36" s="319"/>
      <c r="CJ36" s="319"/>
      <c r="CK36" s="319"/>
      <c r="CL36" s="319"/>
      <c r="CM36" s="319"/>
      <c r="CN36" s="319"/>
      <c r="CO36" s="319"/>
      <c r="CP36" s="319"/>
      <c r="CQ36" s="319"/>
      <c r="CR36" s="319"/>
      <c r="CS36" s="319"/>
      <c r="CT36" s="319"/>
      <c r="CU36" s="319"/>
      <c r="CV36" s="319"/>
      <c r="CW36" s="319"/>
      <c r="CX36" s="319"/>
      <c r="CY36" s="319"/>
      <c r="CZ36" s="319"/>
      <c r="DA36" s="319"/>
      <c r="DB36" s="319"/>
      <c r="DC36" s="319"/>
      <c r="DD36" s="319"/>
      <c r="DE36" s="319"/>
      <c r="DF36" s="319"/>
      <c r="DG36" s="319"/>
      <c r="DH36" s="319"/>
      <c r="DI36" s="319"/>
      <c r="DJ36" s="319"/>
      <c r="DK36" s="319"/>
      <c r="DL36" s="319"/>
      <c r="DM36" s="319"/>
      <c r="DN36" s="319"/>
      <c r="DO36" s="319"/>
      <c r="DP36" s="319"/>
      <c r="DQ36" s="319"/>
      <c r="DR36" s="319"/>
      <c r="DS36" s="319"/>
      <c r="DT36" s="319"/>
      <c r="DU36" s="319"/>
      <c r="DV36" s="319"/>
      <c r="DW36" s="319"/>
      <c r="DX36" s="319"/>
      <c r="DY36" s="319"/>
      <c r="DZ36" s="319"/>
      <c r="EA36" s="319"/>
      <c r="EB36" s="319"/>
      <c r="EC36" s="319"/>
      <c r="ED36" s="319"/>
      <c r="EE36" s="319"/>
      <c r="EF36" s="319"/>
      <c r="EG36" s="319"/>
      <c r="EH36" s="319"/>
      <c r="EI36" s="319"/>
      <c r="EJ36" s="319"/>
      <c r="EK36" s="319"/>
      <c r="EL36" s="319"/>
      <c r="EM36" s="319"/>
      <c r="EN36" s="319"/>
      <c r="EO36" s="319"/>
      <c r="EP36" s="319"/>
      <c r="EQ36" s="319"/>
      <c r="ER36" s="319"/>
      <c r="ES36" s="319"/>
      <c r="ET36" s="319"/>
      <c r="EU36" s="319"/>
      <c r="EV36" s="319"/>
      <c r="EW36" s="319"/>
      <c r="EX36" s="319"/>
      <c r="EY36" s="319"/>
      <c r="EZ36" s="319"/>
      <c r="FA36" s="319"/>
      <c r="FB36" s="319"/>
      <c r="FC36" s="319"/>
      <c r="FD36" s="319"/>
      <c r="FE36" s="319"/>
      <c r="FF36" s="319"/>
      <c r="FG36" s="319"/>
      <c r="FH36" s="319"/>
      <c r="FI36" s="319"/>
      <c r="FJ36" s="319"/>
      <c r="FK36" s="319"/>
      <c r="FL36" s="319"/>
      <c r="FM36" s="319"/>
      <c r="FN36" s="319"/>
      <c r="FO36" s="319"/>
      <c r="FP36" s="319"/>
      <c r="FQ36" s="319"/>
      <c r="FR36" s="319"/>
      <c r="FS36" s="319"/>
      <c r="FT36" s="319"/>
      <c r="FU36" s="319"/>
      <c r="FV36" s="319"/>
    </row>
    <row r="37" spans="1:178" ht="26.25" thickBot="1" x14ac:dyDescent="0.25">
      <c r="A37" s="419" t="s">
        <v>256</v>
      </c>
      <c r="B37" s="310" t="s">
        <v>283</v>
      </c>
      <c r="C37" s="313"/>
      <c r="D37" s="311"/>
      <c r="E37" s="312"/>
      <c r="F37" s="313"/>
      <c r="G37" s="313"/>
      <c r="I37" s="420" t="s">
        <v>280</v>
      </c>
      <c r="J37" s="421">
        <v>0.5</v>
      </c>
      <c r="K37" s="422">
        <f>$J37</f>
        <v>0.5</v>
      </c>
      <c r="L37" s="355"/>
      <c r="M37" s="355"/>
      <c r="N37" s="355"/>
      <c r="O37" s="357" t="s">
        <v>389</v>
      </c>
      <c r="P37" s="307"/>
      <c r="Q37" s="307">
        <f>SUM(P38:P47)</f>
        <v>7348.5</v>
      </c>
      <c r="R37" s="308"/>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319"/>
      <c r="BI37" s="319"/>
      <c r="BJ37" s="319"/>
      <c r="BK37" s="319"/>
      <c r="BL37" s="319"/>
      <c r="BM37" s="319"/>
      <c r="BN37" s="319"/>
      <c r="BO37" s="319"/>
      <c r="BP37" s="319"/>
      <c r="BQ37" s="319"/>
      <c r="BR37" s="319"/>
      <c r="BS37" s="319"/>
      <c r="BT37" s="319"/>
      <c r="BU37" s="319"/>
      <c r="BV37" s="319"/>
      <c r="BW37" s="319"/>
      <c r="BX37" s="319"/>
      <c r="BY37" s="319"/>
      <c r="BZ37" s="319"/>
      <c r="CA37" s="319"/>
      <c r="CB37" s="319"/>
      <c r="CC37" s="319"/>
      <c r="CD37" s="319"/>
      <c r="CE37" s="319"/>
      <c r="CF37" s="319"/>
      <c r="CG37" s="319"/>
      <c r="CH37" s="319"/>
      <c r="CI37" s="319"/>
      <c r="CJ37" s="319"/>
      <c r="CK37" s="319"/>
      <c r="CL37" s="319"/>
      <c r="CM37" s="319"/>
      <c r="CN37" s="319"/>
      <c r="CO37" s="319"/>
      <c r="CP37" s="319"/>
      <c r="CQ37" s="319"/>
      <c r="CR37" s="319"/>
      <c r="CS37" s="319"/>
      <c r="CT37" s="319"/>
      <c r="CU37" s="319"/>
      <c r="CV37" s="319"/>
      <c r="CW37" s="319"/>
      <c r="CX37" s="319"/>
      <c r="CY37" s="319"/>
      <c r="CZ37" s="319"/>
      <c r="DA37" s="319"/>
      <c r="DB37" s="319"/>
      <c r="DC37" s="319"/>
      <c r="DD37" s="319"/>
      <c r="DE37" s="319"/>
      <c r="DF37" s="319"/>
      <c r="DG37" s="319"/>
      <c r="DH37" s="319"/>
      <c r="DI37" s="319"/>
      <c r="DJ37" s="319"/>
      <c r="DK37" s="319"/>
      <c r="DL37" s="319"/>
      <c r="DM37" s="319"/>
      <c r="DN37" s="319"/>
      <c r="DO37" s="319"/>
      <c r="DP37" s="319"/>
      <c r="DQ37" s="319"/>
      <c r="DR37" s="319"/>
      <c r="DS37" s="319"/>
      <c r="DT37" s="319"/>
      <c r="DU37" s="319"/>
      <c r="DV37" s="319"/>
      <c r="DW37" s="319"/>
      <c r="DX37" s="319"/>
      <c r="DY37" s="319"/>
      <c r="DZ37" s="319"/>
      <c r="EA37" s="319"/>
      <c r="EB37" s="319"/>
      <c r="EC37" s="319"/>
      <c r="ED37" s="319"/>
      <c r="EE37" s="319"/>
      <c r="EF37" s="319"/>
      <c r="EG37" s="319"/>
      <c r="EH37" s="319"/>
      <c r="EI37" s="319"/>
      <c r="EJ37" s="319"/>
      <c r="EK37" s="319"/>
      <c r="EL37" s="319"/>
      <c r="EM37" s="319"/>
      <c r="EN37" s="319"/>
      <c r="EO37" s="319"/>
      <c r="EP37" s="319"/>
      <c r="EQ37" s="319"/>
      <c r="ER37" s="319"/>
      <c r="ES37" s="319"/>
      <c r="ET37" s="319"/>
      <c r="EU37" s="319"/>
      <c r="EV37" s="319"/>
      <c r="EW37" s="319"/>
      <c r="EX37" s="319"/>
      <c r="EY37" s="319"/>
      <c r="EZ37" s="319"/>
      <c r="FA37" s="319"/>
      <c r="FB37" s="319"/>
      <c r="FC37" s="319"/>
      <c r="FD37" s="319"/>
      <c r="FE37" s="319"/>
      <c r="FF37" s="319"/>
      <c r="FG37" s="319"/>
      <c r="FH37" s="319"/>
      <c r="FI37" s="319"/>
      <c r="FJ37" s="319"/>
      <c r="FK37" s="319"/>
      <c r="FL37" s="319"/>
      <c r="FM37" s="319"/>
      <c r="FN37" s="319"/>
      <c r="FO37" s="319"/>
      <c r="FP37" s="319"/>
      <c r="FQ37" s="319"/>
      <c r="FR37" s="319"/>
      <c r="FS37" s="319"/>
      <c r="FT37" s="319"/>
      <c r="FU37" s="319"/>
      <c r="FV37" s="319"/>
    </row>
    <row r="38" spans="1:178" ht="39" thickBot="1" x14ac:dyDescent="0.25">
      <c r="A38" s="415" t="s">
        <v>284</v>
      </c>
      <c r="B38" s="310" t="s">
        <v>285</v>
      </c>
      <c r="C38" s="313">
        <v>8</v>
      </c>
      <c r="D38" s="311" t="s">
        <v>37</v>
      </c>
      <c r="E38" s="312" t="s">
        <v>94</v>
      </c>
      <c r="F38" s="313"/>
      <c r="G38" s="313"/>
      <c r="I38" s="420" t="s">
        <v>413</v>
      </c>
      <c r="J38" s="421">
        <v>1</v>
      </c>
      <c r="K38" s="422">
        <f>$J38</f>
        <v>1</v>
      </c>
      <c r="L38" s="355"/>
      <c r="M38" s="355"/>
      <c r="N38" s="355"/>
      <c r="O38" s="423">
        <f>O42*K38</f>
        <v>404.25</v>
      </c>
      <c r="P38" s="307">
        <f>((O38*K40*0.5)+(O38*K41))*C38</f>
        <v>3234</v>
      </c>
      <c r="Q38" s="307"/>
      <c r="R38" s="308"/>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19"/>
      <c r="BJ38" s="319"/>
      <c r="BK38" s="319"/>
      <c r="BL38" s="319"/>
      <c r="BM38" s="319"/>
      <c r="BN38" s="319"/>
      <c r="BO38" s="319"/>
      <c r="BP38" s="319"/>
      <c r="BQ38" s="319"/>
      <c r="BR38" s="319"/>
      <c r="BS38" s="319"/>
      <c r="BT38" s="319"/>
      <c r="BU38" s="319"/>
      <c r="BV38" s="319"/>
      <c r="BW38" s="319"/>
      <c r="BX38" s="319"/>
      <c r="BY38" s="319"/>
      <c r="BZ38" s="319"/>
      <c r="CA38" s="319"/>
      <c r="CB38" s="319"/>
      <c r="CC38" s="319"/>
      <c r="CD38" s="319"/>
      <c r="CE38" s="319"/>
      <c r="CF38" s="319"/>
      <c r="CG38" s="319"/>
      <c r="CH38" s="319"/>
      <c r="CI38" s="319"/>
      <c r="CJ38" s="319"/>
      <c r="CK38" s="319"/>
      <c r="CL38" s="319"/>
      <c r="CM38" s="319"/>
      <c r="CN38" s="319"/>
      <c r="CO38" s="319"/>
      <c r="CP38" s="319"/>
      <c r="CQ38" s="319"/>
      <c r="CR38" s="319"/>
      <c r="CS38" s="319"/>
      <c r="CT38" s="319"/>
      <c r="CU38" s="319"/>
      <c r="CV38" s="319"/>
      <c r="CW38" s="319"/>
      <c r="CX38" s="319"/>
      <c r="CY38" s="319"/>
      <c r="CZ38" s="319"/>
      <c r="DA38" s="319"/>
      <c r="DB38" s="319"/>
      <c r="DC38" s="319"/>
      <c r="DD38" s="319"/>
      <c r="DE38" s="319"/>
      <c r="DF38" s="319"/>
      <c r="DG38" s="319"/>
      <c r="DH38" s="319"/>
      <c r="DI38" s="319"/>
      <c r="DJ38" s="319"/>
      <c r="DK38" s="319"/>
      <c r="DL38" s="319"/>
      <c r="DM38" s="319"/>
      <c r="DN38" s="319"/>
      <c r="DO38" s="319"/>
      <c r="DP38" s="319"/>
      <c r="DQ38" s="319"/>
      <c r="DR38" s="319"/>
      <c r="DS38" s="319"/>
      <c r="DT38" s="319"/>
      <c r="DU38" s="319"/>
      <c r="DV38" s="319"/>
      <c r="DW38" s="319"/>
      <c r="DX38" s="319"/>
      <c r="DY38" s="319"/>
      <c r="DZ38" s="319"/>
      <c r="EA38" s="319"/>
      <c r="EB38" s="319"/>
      <c r="EC38" s="319"/>
      <c r="ED38" s="319"/>
      <c r="EE38" s="319"/>
      <c r="EF38" s="319"/>
      <c r="EG38" s="319"/>
      <c r="EH38" s="319"/>
      <c r="EI38" s="319"/>
      <c r="EJ38" s="319"/>
      <c r="EK38" s="319"/>
      <c r="EL38" s="319"/>
      <c r="EM38" s="319"/>
      <c r="EN38" s="319"/>
      <c r="EO38" s="319"/>
      <c r="EP38" s="319"/>
      <c r="EQ38" s="319"/>
      <c r="ER38" s="319"/>
      <c r="ES38" s="319"/>
      <c r="ET38" s="319"/>
      <c r="EU38" s="319"/>
      <c r="EV38" s="319"/>
      <c r="EW38" s="319"/>
      <c r="EX38" s="319"/>
      <c r="EY38" s="319"/>
      <c r="EZ38" s="319"/>
      <c r="FA38" s="319"/>
      <c r="FB38" s="319"/>
      <c r="FC38" s="319"/>
      <c r="FD38" s="319"/>
      <c r="FE38" s="319"/>
      <c r="FF38" s="319"/>
      <c r="FG38" s="319"/>
      <c r="FH38" s="319"/>
      <c r="FI38" s="319"/>
      <c r="FJ38" s="319"/>
      <c r="FK38" s="319"/>
      <c r="FL38" s="319"/>
      <c r="FM38" s="319"/>
      <c r="FN38" s="319"/>
      <c r="FO38" s="319"/>
      <c r="FP38" s="319"/>
      <c r="FQ38" s="319"/>
      <c r="FR38" s="319"/>
      <c r="FS38" s="319"/>
      <c r="FT38" s="319"/>
      <c r="FU38" s="319"/>
      <c r="FV38" s="319"/>
    </row>
    <row r="39" spans="1:178" ht="26.25" thickBot="1" x14ac:dyDescent="0.25">
      <c r="A39" s="415" t="s">
        <v>95</v>
      </c>
      <c r="B39" s="310" t="s">
        <v>287</v>
      </c>
      <c r="C39" s="313">
        <v>10</v>
      </c>
      <c r="D39" s="311" t="s">
        <v>37</v>
      </c>
      <c r="E39" s="312" t="s">
        <v>97</v>
      </c>
      <c r="F39" s="313"/>
      <c r="G39" s="313"/>
      <c r="I39" s="316"/>
      <c r="J39" s="424">
        <f>1-J38</f>
        <v>0</v>
      </c>
      <c r="K39" s="424">
        <f>1-K38</f>
        <v>0</v>
      </c>
      <c r="L39" s="355"/>
      <c r="M39" s="355"/>
      <c r="N39" s="355"/>
      <c r="O39" s="423">
        <f>O42*K39</f>
        <v>0</v>
      </c>
      <c r="P39" s="307">
        <f>((O39*K40*0.5)+(O39*K41))*C39</f>
        <v>0</v>
      </c>
      <c r="Q39" s="307"/>
      <c r="R39" s="308"/>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9"/>
      <c r="BC39" s="319"/>
      <c r="BD39" s="319"/>
      <c r="BE39" s="319"/>
      <c r="BF39" s="319"/>
      <c r="BG39" s="319"/>
      <c r="BH39" s="319"/>
      <c r="BI39" s="319"/>
      <c r="BJ39" s="319"/>
      <c r="BK39" s="319"/>
      <c r="BL39" s="319"/>
      <c r="BM39" s="319"/>
      <c r="BN39" s="319"/>
      <c r="BO39" s="319"/>
      <c r="BP39" s="319"/>
      <c r="BQ39" s="319"/>
      <c r="BR39" s="319"/>
      <c r="BS39" s="319"/>
      <c r="BT39" s="319"/>
      <c r="BU39" s="319"/>
      <c r="BV39" s="319"/>
      <c r="BW39" s="319"/>
      <c r="BX39" s="319"/>
      <c r="BY39" s="319"/>
      <c r="BZ39" s="319"/>
      <c r="CA39" s="319"/>
      <c r="CB39" s="319"/>
      <c r="CC39" s="319"/>
      <c r="CD39" s="319"/>
      <c r="CE39" s="319"/>
      <c r="CF39" s="319"/>
      <c r="CG39" s="319"/>
      <c r="CH39" s="319"/>
      <c r="CI39" s="319"/>
      <c r="CJ39" s="319"/>
      <c r="CK39" s="319"/>
      <c r="CL39" s="319"/>
      <c r="CM39" s="319"/>
      <c r="CN39" s="319"/>
      <c r="CO39" s="319"/>
      <c r="CP39" s="319"/>
      <c r="CQ39" s="319"/>
      <c r="CR39" s="319"/>
      <c r="CS39" s="319"/>
      <c r="CT39" s="319"/>
      <c r="CU39" s="319"/>
      <c r="CV39" s="319"/>
      <c r="CW39" s="319"/>
      <c r="CX39" s="319"/>
      <c r="CY39" s="319"/>
      <c r="CZ39" s="319"/>
      <c r="DA39" s="319"/>
      <c r="DB39" s="319"/>
      <c r="DC39" s="319"/>
      <c r="DD39" s="319"/>
      <c r="DE39" s="319"/>
      <c r="DF39" s="319"/>
      <c r="DG39" s="319"/>
      <c r="DH39" s="319"/>
      <c r="DI39" s="319"/>
      <c r="DJ39" s="319"/>
      <c r="DK39" s="319"/>
      <c r="DL39" s="319"/>
      <c r="DM39" s="319"/>
      <c r="DN39" s="319"/>
      <c r="DO39" s="319"/>
      <c r="DP39" s="319"/>
      <c r="DQ39" s="319"/>
      <c r="DR39" s="319"/>
      <c r="DS39" s="319"/>
      <c r="DT39" s="319"/>
      <c r="DU39" s="319"/>
      <c r="DV39" s="319"/>
      <c r="DW39" s="319"/>
      <c r="DX39" s="319"/>
      <c r="DY39" s="319"/>
      <c r="DZ39" s="319"/>
      <c r="EA39" s="319"/>
      <c r="EB39" s="319"/>
      <c r="EC39" s="319"/>
      <c r="ED39" s="319"/>
      <c r="EE39" s="319"/>
      <c r="EF39" s="319"/>
      <c r="EG39" s="319"/>
      <c r="EH39" s="319"/>
      <c r="EI39" s="319"/>
      <c r="EJ39" s="319"/>
      <c r="EK39" s="319"/>
      <c r="EL39" s="319"/>
      <c r="EM39" s="319"/>
      <c r="EN39" s="319"/>
      <c r="EO39" s="319"/>
      <c r="EP39" s="319"/>
      <c r="EQ39" s="319"/>
      <c r="ER39" s="319"/>
      <c r="ES39" s="319"/>
      <c r="ET39" s="319"/>
      <c r="EU39" s="319"/>
      <c r="EV39" s="319"/>
      <c r="EW39" s="319"/>
      <c r="EX39" s="319"/>
      <c r="EY39" s="319"/>
      <c r="EZ39" s="319"/>
      <c r="FA39" s="319"/>
      <c r="FB39" s="319"/>
      <c r="FC39" s="319"/>
      <c r="FD39" s="319"/>
      <c r="FE39" s="319"/>
      <c r="FF39" s="319"/>
      <c r="FG39" s="319"/>
      <c r="FH39" s="319"/>
      <c r="FI39" s="319"/>
      <c r="FJ39" s="319"/>
      <c r="FK39" s="319"/>
      <c r="FL39" s="319"/>
      <c r="FM39" s="319"/>
      <c r="FN39" s="319"/>
      <c r="FO39" s="319"/>
      <c r="FP39" s="319"/>
      <c r="FQ39" s="319"/>
      <c r="FR39" s="319"/>
      <c r="FS39" s="319"/>
      <c r="FT39" s="319"/>
      <c r="FU39" s="319"/>
      <c r="FV39" s="319"/>
    </row>
    <row r="40" spans="1:178" ht="26.25" thickBot="1" x14ac:dyDescent="0.25">
      <c r="A40" s="425" t="s">
        <v>98</v>
      </c>
      <c r="B40" s="310" t="s">
        <v>286</v>
      </c>
      <c r="C40" s="372"/>
      <c r="D40" s="311"/>
      <c r="E40" s="312"/>
      <c r="F40" s="313"/>
      <c r="G40" s="313"/>
      <c r="I40" s="420" t="s">
        <v>282</v>
      </c>
      <c r="J40" s="421">
        <v>0</v>
      </c>
      <c r="K40" s="426">
        <f>$J40</f>
        <v>0</v>
      </c>
      <c r="L40" s="355"/>
      <c r="M40" s="355"/>
      <c r="N40" s="355"/>
      <c r="O40" s="357">
        <f>K40*O42</f>
        <v>0</v>
      </c>
      <c r="P40" s="307"/>
      <c r="Q40" s="307"/>
      <c r="R40" s="308"/>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9"/>
      <c r="BC40" s="319"/>
      <c r="BD40" s="319"/>
      <c r="BE40" s="319"/>
      <c r="BF40" s="319"/>
      <c r="BG40" s="319"/>
      <c r="BH40" s="319"/>
      <c r="BI40" s="319"/>
      <c r="BJ40" s="319"/>
      <c r="BK40" s="319"/>
      <c r="BL40" s="319"/>
      <c r="BM40" s="319"/>
      <c r="BN40" s="319"/>
      <c r="BO40" s="319"/>
      <c r="BP40" s="319"/>
      <c r="BQ40" s="319"/>
      <c r="BR40" s="319"/>
      <c r="BS40" s="319"/>
      <c r="BT40" s="319"/>
      <c r="BU40" s="319"/>
      <c r="BV40" s="319"/>
      <c r="BW40" s="319"/>
      <c r="BX40" s="319"/>
      <c r="BY40" s="319"/>
      <c r="BZ40" s="319"/>
      <c r="CA40" s="319"/>
      <c r="CB40" s="319"/>
      <c r="CC40" s="319"/>
      <c r="CD40" s="319"/>
      <c r="CE40" s="319"/>
      <c r="CF40" s="319"/>
      <c r="CG40" s="319"/>
      <c r="CH40" s="319"/>
      <c r="CI40" s="319"/>
      <c r="CJ40" s="319"/>
      <c r="CK40" s="319"/>
      <c r="CL40" s="319"/>
      <c r="CM40" s="319"/>
      <c r="CN40" s="319"/>
      <c r="CO40" s="319"/>
      <c r="CP40" s="319"/>
      <c r="CQ40" s="319"/>
      <c r="CR40" s="319"/>
      <c r="CS40" s="319"/>
      <c r="CT40" s="319"/>
      <c r="CU40" s="319"/>
      <c r="CV40" s="319"/>
      <c r="CW40" s="319"/>
      <c r="CX40" s="319"/>
      <c r="CY40" s="319"/>
      <c r="CZ40" s="319"/>
      <c r="DA40" s="319"/>
      <c r="DB40" s="319"/>
      <c r="DC40" s="319"/>
      <c r="DD40" s="319"/>
      <c r="DE40" s="319"/>
      <c r="DF40" s="319"/>
      <c r="DG40" s="319"/>
      <c r="DH40" s="319"/>
      <c r="DI40" s="319"/>
      <c r="DJ40" s="319"/>
      <c r="DK40" s="319"/>
      <c r="DL40" s="319"/>
      <c r="DM40" s="319"/>
      <c r="DN40" s="319"/>
      <c r="DO40" s="319"/>
      <c r="DP40" s="319"/>
      <c r="DQ40" s="319"/>
      <c r="DR40" s="319"/>
      <c r="DS40" s="319"/>
      <c r="DT40" s="319"/>
      <c r="DU40" s="319"/>
      <c r="DV40" s="319"/>
      <c r="DW40" s="319"/>
      <c r="DX40" s="319"/>
      <c r="DY40" s="319"/>
      <c r="DZ40" s="319"/>
      <c r="EA40" s="319"/>
      <c r="EB40" s="319"/>
      <c r="EC40" s="319"/>
      <c r="ED40" s="319"/>
      <c r="EE40" s="319"/>
      <c r="EF40" s="319"/>
      <c r="EG40" s="319"/>
      <c r="EH40" s="319"/>
      <c r="EI40" s="319"/>
      <c r="EJ40" s="319"/>
      <c r="EK40" s="319"/>
      <c r="EL40" s="319"/>
      <c r="EM40" s="319"/>
      <c r="EN40" s="319"/>
      <c r="EO40" s="319"/>
      <c r="EP40" s="319"/>
      <c r="EQ40" s="319"/>
      <c r="ER40" s="319"/>
      <c r="ES40" s="319"/>
      <c r="ET40" s="319"/>
      <c r="EU40" s="319"/>
      <c r="EV40" s="319"/>
      <c r="EW40" s="319"/>
      <c r="EX40" s="319"/>
      <c r="EY40" s="319"/>
      <c r="EZ40" s="319"/>
      <c r="FA40" s="319"/>
      <c r="FB40" s="319"/>
      <c r="FC40" s="319"/>
      <c r="FD40" s="319"/>
      <c r="FE40" s="319"/>
      <c r="FF40" s="319"/>
      <c r="FG40" s="319"/>
      <c r="FH40" s="319"/>
      <c r="FI40" s="319"/>
      <c r="FJ40" s="319"/>
      <c r="FK40" s="319"/>
      <c r="FL40" s="319"/>
      <c r="FM40" s="319"/>
      <c r="FN40" s="319"/>
      <c r="FO40" s="319"/>
      <c r="FP40" s="319"/>
      <c r="FQ40" s="319"/>
      <c r="FR40" s="319"/>
      <c r="FS40" s="319"/>
      <c r="FT40" s="319"/>
      <c r="FU40" s="319"/>
      <c r="FV40" s="319"/>
    </row>
    <row r="41" spans="1:178" x14ac:dyDescent="0.2">
      <c r="A41" s="425" t="s">
        <v>100</v>
      </c>
      <c r="B41" s="310" t="s">
        <v>288</v>
      </c>
      <c r="C41" s="372"/>
      <c r="D41" s="311"/>
      <c r="E41" s="312"/>
      <c r="F41" s="313"/>
      <c r="G41" s="313"/>
      <c r="I41" s="316"/>
      <c r="J41" s="424">
        <f>1-J40</f>
        <v>1</v>
      </c>
      <c r="K41" s="424">
        <f>1-K40</f>
        <v>1</v>
      </c>
      <c r="L41" s="355"/>
      <c r="M41" s="355"/>
      <c r="N41" s="355"/>
      <c r="O41" s="427">
        <f>K41*O42</f>
        <v>404.25</v>
      </c>
      <c r="P41" s="307"/>
      <c r="Q41" s="307"/>
      <c r="R41" s="308"/>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9"/>
      <c r="BC41" s="319"/>
      <c r="BD41" s="319"/>
      <c r="BE41" s="319"/>
      <c r="BF41" s="319"/>
      <c r="BG41" s="319"/>
      <c r="BH41" s="319"/>
      <c r="BI41" s="319"/>
      <c r="BJ41" s="319"/>
      <c r="BK41" s="319"/>
      <c r="BL41" s="319"/>
      <c r="BM41" s="319"/>
      <c r="BN41" s="319"/>
      <c r="BO41" s="319"/>
      <c r="BP41" s="319"/>
      <c r="BQ41" s="319"/>
      <c r="BR41" s="319"/>
      <c r="BS41" s="319"/>
      <c r="BT41" s="319"/>
      <c r="BU41" s="319"/>
      <c r="BV41" s="319"/>
      <c r="BW41" s="319"/>
      <c r="BX41" s="319"/>
      <c r="BY41" s="319"/>
      <c r="BZ41" s="319"/>
      <c r="CA41" s="319"/>
      <c r="CB41" s="319"/>
      <c r="CC41" s="319"/>
      <c r="CD41" s="319"/>
      <c r="CE41" s="319"/>
      <c r="CF41" s="319"/>
      <c r="CG41" s="319"/>
      <c r="CH41" s="319"/>
      <c r="CI41" s="319"/>
      <c r="CJ41" s="319"/>
      <c r="CK41" s="319"/>
      <c r="CL41" s="319"/>
      <c r="CM41" s="319"/>
      <c r="CN41" s="319"/>
      <c r="CO41" s="319"/>
      <c r="CP41" s="319"/>
      <c r="CQ41" s="319"/>
      <c r="CR41" s="319"/>
      <c r="CS41" s="319"/>
      <c r="CT41" s="319"/>
      <c r="CU41" s="319"/>
      <c r="CV41" s="319"/>
      <c r="CW41" s="319"/>
      <c r="CX41" s="319"/>
      <c r="CY41" s="319"/>
      <c r="CZ41" s="319"/>
      <c r="DA41" s="319"/>
      <c r="DB41" s="319"/>
      <c r="DC41" s="319"/>
      <c r="DD41" s="319"/>
      <c r="DE41" s="319"/>
      <c r="DF41" s="319"/>
      <c r="DG41" s="319"/>
      <c r="DH41" s="319"/>
      <c r="DI41" s="319"/>
      <c r="DJ41" s="319"/>
      <c r="DK41" s="319"/>
      <c r="DL41" s="319"/>
      <c r="DM41" s="319"/>
      <c r="DN41" s="319"/>
      <c r="DO41" s="319"/>
      <c r="DP41" s="319"/>
      <c r="DQ41" s="319"/>
      <c r="DR41" s="319"/>
      <c r="DS41" s="319"/>
      <c r="DT41" s="319"/>
      <c r="DU41" s="319"/>
      <c r="DV41" s="319"/>
      <c r="DW41" s="319"/>
      <c r="DX41" s="319"/>
      <c r="DY41" s="319"/>
      <c r="DZ41" s="319"/>
      <c r="EA41" s="319"/>
      <c r="EB41" s="319"/>
      <c r="EC41" s="319"/>
      <c r="ED41" s="319"/>
      <c r="EE41" s="319"/>
      <c r="EF41" s="319"/>
      <c r="EG41" s="319"/>
      <c r="EH41" s="319"/>
      <c r="EI41" s="319"/>
      <c r="EJ41" s="319"/>
      <c r="EK41" s="319"/>
      <c r="EL41" s="319"/>
      <c r="EM41" s="319"/>
      <c r="EN41" s="319"/>
      <c r="EO41" s="319"/>
      <c r="EP41" s="319"/>
      <c r="EQ41" s="319"/>
      <c r="ER41" s="319"/>
      <c r="ES41" s="319"/>
      <c r="ET41" s="319"/>
      <c r="EU41" s="319"/>
      <c r="EV41" s="319"/>
      <c r="EW41" s="319"/>
      <c r="EX41" s="319"/>
      <c r="EY41" s="319"/>
      <c r="EZ41" s="319"/>
      <c r="FA41" s="319"/>
      <c r="FB41" s="319"/>
      <c r="FC41" s="319"/>
      <c r="FD41" s="319"/>
      <c r="FE41" s="319"/>
      <c r="FF41" s="319"/>
      <c r="FG41" s="319"/>
      <c r="FH41" s="319"/>
      <c r="FI41" s="319"/>
      <c r="FJ41" s="319"/>
      <c r="FK41" s="319"/>
      <c r="FL41" s="319"/>
      <c r="FM41" s="319"/>
      <c r="FN41" s="319"/>
      <c r="FO41" s="319"/>
      <c r="FP41" s="319"/>
      <c r="FQ41" s="319"/>
      <c r="FR41" s="319"/>
      <c r="FS41" s="319"/>
      <c r="FT41" s="319"/>
      <c r="FU41" s="319"/>
      <c r="FV41" s="319"/>
    </row>
    <row r="42" spans="1:178" ht="25.5" x14ac:dyDescent="0.2">
      <c r="A42" s="425" t="s">
        <v>278</v>
      </c>
      <c r="B42" s="310" t="s">
        <v>290</v>
      </c>
      <c r="C42" s="313"/>
      <c r="D42" s="311"/>
      <c r="E42" s="312"/>
      <c r="F42" s="313"/>
      <c r="G42" s="313"/>
      <c r="I42" s="316"/>
      <c r="K42" s="375"/>
      <c r="L42" s="355"/>
      <c r="M42" s="355"/>
      <c r="N42" s="355"/>
      <c r="O42" s="357">
        <f>$K37*O36</f>
        <v>404.25</v>
      </c>
      <c r="P42" s="307"/>
      <c r="Q42" s="307"/>
      <c r="R42" s="308"/>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19"/>
      <c r="BI42" s="319"/>
      <c r="BJ42" s="319"/>
      <c r="BK42" s="319"/>
      <c r="BL42" s="319"/>
      <c r="BM42" s="319"/>
      <c r="BN42" s="319"/>
      <c r="BO42" s="319"/>
      <c r="BP42" s="319"/>
      <c r="BQ42" s="319"/>
      <c r="BR42" s="319"/>
      <c r="BS42" s="319"/>
      <c r="BT42" s="319"/>
      <c r="BU42" s="319"/>
      <c r="BV42" s="319"/>
      <c r="BW42" s="319"/>
      <c r="BX42" s="319"/>
      <c r="BY42" s="319"/>
      <c r="BZ42" s="319"/>
      <c r="CA42" s="319"/>
      <c r="CB42" s="319"/>
      <c r="CC42" s="319"/>
      <c r="CD42" s="319"/>
      <c r="CE42" s="319"/>
      <c r="CF42" s="319"/>
      <c r="CG42" s="319"/>
      <c r="CH42" s="319"/>
      <c r="CI42" s="319"/>
      <c r="CJ42" s="319"/>
      <c r="CK42" s="319"/>
      <c r="CL42" s="319"/>
      <c r="CM42" s="319"/>
      <c r="CN42" s="319"/>
      <c r="CO42" s="319"/>
      <c r="CP42" s="319"/>
      <c r="CQ42" s="319"/>
      <c r="CR42" s="319"/>
      <c r="CS42" s="319"/>
      <c r="CT42" s="319"/>
      <c r="CU42" s="319"/>
      <c r="CV42" s="319"/>
      <c r="CW42" s="319"/>
      <c r="CX42" s="319"/>
      <c r="CY42" s="319"/>
      <c r="CZ42" s="319"/>
      <c r="DA42" s="319"/>
      <c r="DB42" s="319"/>
      <c r="DC42" s="319"/>
      <c r="DD42" s="319"/>
      <c r="DE42" s="319"/>
      <c r="DF42" s="319"/>
      <c r="DG42" s="319"/>
      <c r="DH42" s="319"/>
      <c r="DI42" s="319"/>
      <c r="DJ42" s="319"/>
      <c r="DK42" s="319"/>
      <c r="DL42" s="319"/>
      <c r="DM42" s="319"/>
      <c r="DN42" s="319"/>
      <c r="DO42" s="319"/>
      <c r="DP42" s="319"/>
      <c r="DQ42" s="319"/>
      <c r="DR42" s="319"/>
      <c r="DS42" s="319"/>
      <c r="DT42" s="319"/>
      <c r="DU42" s="319"/>
      <c r="DV42" s="319"/>
      <c r="DW42" s="319"/>
      <c r="DX42" s="319"/>
      <c r="DY42" s="319"/>
      <c r="DZ42" s="319"/>
      <c r="EA42" s="319"/>
      <c r="EB42" s="319"/>
      <c r="EC42" s="319"/>
      <c r="ED42" s="319"/>
      <c r="EE42" s="319"/>
      <c r="EF42" s="319"/>
      <c r="EG42" s="319"/>
      <c r="EH42" s="319"/>
      <c r="EI42" s="319"/>
      <c r="EJ42" s="319"/>
      <c r="EK42" s="319"/>
      <c r="EL42" s="319"/>
      <c r="EM42" s="319"/>
      <c r="EN42" s="319"/>
      <c r="EO42" s="319"/>
      <c r="EP42" s="319"/>
      <c r="EQ42" s="319"/>
      <c r="ER42" s="319"/>
      <c r="ES42" s="319"/>
      <c r="ET42" s="319"/>
      <c r="EU42" s="319"/>
      <c r="EV42" s="319"/>
      <c r="EW42" s="319"/>
      <c r="EX42" s="319"/>
      <c r="EY42" s="319"/>
      <c r="EZ42" s="319"/>
      <c r="FA42" s="319"/>
      <c r="FB42" s="319"/>
      <c r="FC42" s="319"/>
      <c r="FD42" s="319"/>
      <c r="FE42" s="319"/>
      <c r="FF42" s="319"/>
      <c r="FG42" s="319"/>
      <c r="FH42" s="319"/>
      <c r="FI42" s="319"/>
      <c r="FJ42" s="319"/>
      <c r="FK42" s="319"/>
      <c r="FL42" s="319"/>
      <c r="FM42" s="319"/>
      <c r="FN42" s="319"/>
      <c r="FO42" s="319"/>
      <c r="FP42" s="319"/>
      <c r="FQ42" s="319"/>
      <c r="FR42" s="319"/>
      <c r="FS42" s="319"/>
      <c r="FT42" s="319"/>
      <c r="FU42" s="319"/>
      <c r="FV42" s="319"/>
    </row>
    <row r="43" spans="1:178" x14ac:dyDescent="0.2">
      <c r="A43" s="415" t="s">
        <v>104</v>
      </c>
      <c r="B43" s="310" t="s">
        <v>105</v>
      </c>
      <c r="C43" s="313">
        <v>30</v>
      </c>
      <c r="D43" s="311" t="s">
        <v>37</v>
      </c>
      <c r="E43" s="312" t="s">
        <v>106</v>
      </c>
      <c r="F43" s="313"/>
      <c r="G43" s="313"/>
      <c r="I43" s="316"/>
      <c r="K43" s="354"/>
      <c r="L43" s="355"/>
      <c r="M43" s="355"/>
      <c r="N43" s="355"/>
      <c r="O43" s="357">
        <f>O42/20</f>
        <v>20.212499999999999</v>
      </c>
      <c r="P43" s="307">
        <f>(ROUND(O43,0))*$C43</f>
        <v>600</v>
      </c>
      <c r="Q43" s="307"/>
      <c r="R43" s="308"/>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9"/>
      <c r="BC43" s="319"/>
      <c r="BD43" s="319"/>
      <c r="BE43" s="319"/>
      <c r="BF43" s="319"/>
      <c r="BG43" s="319"/>
      <c r="BH43" s="319"/>
      <c r="BI43" s="319"/>
      <c r="BJ43" s="319"/>
      <c r="BK43" s="319"/>
      <c r="BL43" s="319"/>
      <c r="BM43" s="319"/>
      <c r="BN43" s="319"/>
      <c r="BO43" s="319"/>
      <c r="BP43" s="319"/>
      <c r="BQ43" s="319"/>
      <c r="BR43" s="319"/>
      <c r="BS43" s="319"/>
      <c r="BT43" s="319"/>
      <c r="BU43" s="319"/>
      <c r="BV43" s="319"/>
      <c r="BW43" s="319"/>
      <c r="BX43" s="319"/>
      <c r="BY43" s="319"/>
      <c r="BZ43" s="319"/>
      <c r="CA43" s="319"/>
      <c r="CB43" s="319"/>
      <c r="CC43" s="319"/>
      <c r="CD43" s="319"/>
      <c r="CE43" s="319"/>
      <c r="CF43" s="319"/>
      <c r="CG43" s="319"/>
      <c r="CH43" s="319"/>
      <c r="CI43" s="319"/>
      <c r="CJ43" s="319"/>
      <c r="CK43" s="319"/>
      <c r="CL43" s="319"/>
      <c r="CM43" s="319"/>
      <c r="CN43" s="319"/>
      <c r="CO43" s="319"/>
      <c r="CP43" s="319"/>
      <c r="CQ43" s="319"/>
      <c r="CR43" s="319"/>
      <c r="CS43" s="319"/>
      <c r="CT43" s="319"/>
      <c r="CU43" s="319"/>
      <c r="CV43" s="319"/>
      <c r="CW43" s="319"/>
      <c r="CX43" s="319"/>
      <c r="CY43" s="319"/>
      <c r="CZ43" s="319"/>
      <c r="DA43" s="319"/>
      <c r="DB43" s="319"/>
      <c r="DC43" s="319"/>
      <c r="DD43" s="319"/>
      <c r="DE43" s="319"/>
      <c r="DF43" s="319"/>
      <c r="DG43" s="319"/>
      <c r="DH43" s="319"/>
      <c r="DI43" s="319"/>
      <c r="DJ43" s="319"/>
      <c r="DK43" s="319"/>
      <c r="DL43" s="319"/>
      <c r="DM43" s="319"/>
      <c r="DN43" s="319"/>
      <c r="DO43" s="319"/>
      <c r="DP43" s="319"/>
      <c r="DQ43" s="319"/>
      <c r="DR43" s="319"/>
      <c r="DS43" s="319"/>
      <c r="DT43" s="319"/>
      <c r="DU43" s="319"/>
      <c r="DV43" s="319"/>
      <c r="DW43" s="319"/>
      <c r="DX43" s="319"/>
      <c r="DY43" s="319"/>
      <c r="DZ43" s="319"/>
      <c r="EA43" s="319"/>
      <c r="EB43" s="319"/>
      <c r="EC43" s="319"/>
      <c r="ED43" s="319"/>
      <c r="EE43" s="319"/>
      <c r="EF43" s="319"/>
      <c r="EG43" s="319"/>
      <c r="EH43" s="319"/>
      <c r="EI43" s="319"/>
      <c r="EJ43" s="319"/>
      <c r="EK43" s="319"/>
      <c r="EL43" s="319"/>
      <c r="EM43" s="319"/>
      <c r="EN43" s="319"/>
      <c r="EO43" s="319"/>
      <c r="EP43" s="319"/>
      <c r="EQ43" s="319"/>
      <c r="ER43" s="319"/>
      <c r="ES43" s="319"/>
      <c r="ET43" s="319"/>
      <c r="EU43" s="319"/>
      <c r="EV43" s="319"/>
      <c r="EW43" s="319"/>
      <c r="EX43" s="319"/>
      <c r="EY43" s="319"/>
      <c r="EZ43" s="319"/>
      <c r="FA43" s="319"/>
      <c r="FB43" s="319"/>
      <c r="FC43" s="319"/>
      <c r="FD43" s="319"/>
      <c r="FE43" s="319"/>
      <c r="FF43" s="319"/>
      <c r="FG43" s="319"/>
      <c r="FH43" s="319"/>
      <c r="FI43" s="319"/>
      <c r="FJ43" s="319"/>
      <c r="FK43" s="319"/>
      <c r="FL43" s="319"/>
      <c r="FM43" s="319"/>
      <c r="FN43" s="319"/>
      <c r="FO43" s="319"/>
      <c r="FP43" s="319"/>
      <c r="FQ43" s="319"/>
      <c r="FR43" s="319"/>
      <c r="FS43" s="319"/>
      <c r="FT43" s="319"/>
      <c r="FU43" s="319"/>
      <c r="FV43" s="319"/>
    </row>
    <row r="44" spans="1:178" x14ac:dyDescent="0.2">
      <c r="A44" s="415" t="s">
        <v>107</v>
      </c>
      <c r="B44" s="310" t="s">
        <v>108</v>
      </c>
      <c r="C44" s="313">
        <v>45</v>
      </c>
      <c r="D44" s="311" t="s">
        <v>37</v>
      </c>
      <c r="E44" s="312" t="s">
        <v>109</v>
      </c>
      <c r="F44" s="313"/>
      <c r="G44" s="313"/>
      <c r="I44" s="316"/>
      <c r="K44" s="354"/>
      <c r="L44" s="355"/>
      <c r="M44" s="355"/>
      <c r="N44" s="355"/>
      <c r="O44" s="357">
        <f>O42/30</f>
        <v>13.475</v>
      </c>
      <c r="P44" s="307">
        <f>(ROUND(O44,0))*$C44</f>
        <v>585</v>
      </c>
      <c r="Q44" s="307"/>
      <c r="R44" s="308"/>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9"/>
      <c r="BC44" s="319"/>
      <c r="BD44" s="319"/>
      <c r="BE44" s="319"/>
      <c r="BF44" s="319"/>
      <c r="BG44" s="319"/>
      <c r="BH44" s="319"/>
      <c r="BI44" s="319"/>
      <c r="BJ44" s="319"/>
      <c r="BK44" s="319"/>
      <c r="BL44" s="319"/>
      <c r="BM44" s="319"/>
      <c r="BN44" s="319"/>
      <c r="BO44" s="319"/>
      <c r="BP44" s="319"/>
      <c r="BQ44" s="319"/>
      <c r="BR44" s="319"/>
      <c r="BS44" s="319"/>
      <c r="BT44" s="319"/>
      <c r="BU44" s="319"/>
      <c r="BV44" s="319"/>
      <c r="BW44" s="319"/>
      <c r="BX44" s="319"/>
      <c r="BY44" s="319"/>
      <c r="BZ44" s="319"/>
      <c r="CA44" s="319"/>
      <c r="CB44" s="319"/>
      <c r="CC44" s="319"/>
      <c r="CD44" s="319"/>
      <c r="CE44" s="319"/>
      <c r="CF44" s="319"/>
      <c r="CG44" s="319"/>
      <c r="CH44" s="319"/>
      <c r="CI44" s="319"/>
      <c r="CJ44" s="319"/>
      <c r="CK44" s="319"/>
      <c r="CL44" s="319"/>
      <c r="CM44" s="319"/>
      <c r="CN44" s="319"/>
      <c r="CO44" s="319"/>
      <c r="CP44" s="319"/>
      <c r="CQ44" s="319"/>
      <c r="CR44" s="319"/>
      <c r="CS44" s="319"/>
      <c r="CT44" s="319"/>
      <c r="CU44" s="319"/>
      <c r="CV44" s="319"/>
      <c r="CW44" s="319"/>
      <c r="CX44" s="319"/>
      <c r="CY44" s="319"/>
      <c r="CZ44" s="319"/>
      <c r="DA44" s="319"/>
      <c r="DB44" s="319"/>
      <c r="DC44" s="319"/>
      <c r="DD44" s="319"/>
      <c r="DE44" s="319"/>
      <c r="DF44" s="319"/>
      <c r="DG44" s="319"/>
      <c r="DH44" s="319"/>
      <c r="DI44" s="319"/>
      <c r="DJ44" s="319"/>
      <c r="DK44" s="319"/>
      <c r="DL44" s="319"/>
      <c r="DM44" s="319"/>
      <c r="DN44" s="319"/>
      <c r="DO44" s="319"/>
      <c r="DP44" s="319"/>
      <c r="DQ44" s="319"/>
      <c r="DR44" s="319"/>
      <c r="DS44" s="319"/>
      <c r="DT44" s="319"/>
      <c r="DU44" s="319"/>
      <c r="DV44" s="319"/>
      <c r="DW44" s="319"/>
      <c r="DX44" s="319"/>
      <c r="DY44" s="319"/>
      <c r="DZ44" s="319"/>
      <c r="EA44" s="319"/>
      <c r="EB44" s="319"/>
      <c r="EC44" s="319"/>
      <c r="ED44" s="319"/>
      <c r="EE44" s="319"/>
      <c r="EF44" s="319"/>
      <c r="EG44" s="319"/>
      <c r="EH44" s="319"/>
      <c r="EI44" s="319"/>
      <c r="EJ44" s="319"/>
      <c r="EK44" s="319"/>
      <c r="EL44" s="319"/>
      <c r="EM44" s="319"/>
      <c r="EN44" s="319"/>
      <c r="EO44" s="319"/>
      <c r="EP44" s="319"/>
      <c r="EQ44" s="319"/>
      <c r="ER44" s="319"/>
      <c r="ES44" s="319"/>
      <c r="ET44" s="319"/>
      <c r="EU44" s="319"/>
      <c r="EV44" s="319"/>
      <c r="EW44" s="319"/>
      <c r="EX44" s="319"/>
      <c r="EY44" s="319"/>
      <c r="EZ44" s="319"/>
      <c r="FA44" s="319"/>
      <c r="FB44" s="319"/>
      <c r="FC44" s="319"/>
      <c r="FD44" s="319"/>
      <c r="FE44" s="319"/>
      <c r="FF44" s="319"/>
      <c r="FG44" s="319"/>
      <c r="FH44" s="319"/>
      <c r="FI44" s="319"/>
      <c r="FJ44" s="319"/>
      <c r="FK44" s="319"/>
      <c r="FL44" s="319"/>
      <c r="FM44" s="319"/>
      <c r="FN44" s="319"/>
      <c r="FO44" s="319"/>
      <c r="FP44" s="319"/>
      <c r="FQ44" s="319"/>
      <c r="FR44" s="319"/>
      <c r="FS44" s="319"/>
      <c r="FT44" s="319"/>
      <c r="FU44" s="319"/>
      <c r="FV44" s="319"/>
    </row>
    <row r="45" spans="1:178" x14ac:dyDescent="0.2">
      <c r="A45" s="415" t="s">
        <v>110</v>
      </c>
      <c r="B45" s="310" t="s">
        <v>230</v>
      </c>
      <c r="C45" s="313">
        <v>15</v>
      </c>
      <c r="D45" s="311" t="s">
        <v>37</v>
      </c>
      <c r="E45" s="312" t="s">
        <v>50</v>
      </c>
      <c r="F45" s="313"/>
      <c r="G45" s="313"/>
      <c r="I45" s="316"/>
      <c r="K45" s="354"/>
      <c r="L45" s="355"/>
      <c r="M45" s="355"/>
      <c r="N45" s="355"/>
      <c r="O45" s="357">
        <v>16</v>
      </c>
      <c r="P45" s="307">
        <f>(ROUND(O45,0))*$C45</f>
        <v>240</v>
      </c>
      <c r="Q45" s="307"/>
      <c r="R45" s="308"/>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9"/>
      <c r="BA45" s="319"/>
      <c r="BB45" s="319"/>
      <c r="BC45" s="319"/>
      <c r="BD45" s="319"/>
      <c r="BE45" s="319"/>
      <c r="BF45" s="319"/>
      <c r="BG45" s="319"/>
      <c r="BH45" s="319"/>
      <c r="BI45" s="319"/>
      <c r="BJ45" s="319"/>
      <c r="BK45" s="319"/>
      <c r="BL45" s="319"/>
      <c r="BM45" s="319"/>
      <c r="BN45" s="319"/>
      <c r="BO45" s="319"/>
      <c r="BP45" s="319"/>
      <c r="BQ45" s="319"/>
      <c r="BR45" s="319"/>
      <c r="BS45" s="319"/>
      <c r="BT45" s="319"/>
      <c r="BU45" s="319"/>
      <c r="BV45" s="319"/>
      <c r="BW45" s="319"/>
      <c r="BX45" s="319"/>
      <c r="BY45" s="319"/>
      <c r="BZ45" s="319"/>
      <c r="CA45" s="319"/>
      <c r="CB45" s="319"/>
      <c r="CC45" s="319"/>
      <c r="CD45" s="319"/>
      <c r="CE45" s="319"/>
      <c r="CF45" s="319"/>
      <c r="CG45" s="319"/>
      <c r="CH45" s="319"/>
      <c r="CI45" s="319"/>
      <c r="CJ45" s="319"/>
      <c r="CK45" s="319"/>
      <c r="CL45" s="319"/>
      <c r="CM45" s="319"/>
      <c r="CN45" s="319"/>
      <c r="CO45" s="319"/>
      <c r="CP45" s="319"/>
      <c r="CQ45" s="319"/>
      <c r="CR45" s="319"/>
      <c r="CS45" s="319"/>
      <c r="CT45" s="319"/>
      <c r="CU45" s="319"/>
      <c r="CV45" s="319"/>
      <c r="CW45" s="319"/>
      <c r="CX45" s="319"/>
      <c r="CY45" s="319"/>
      <c r="CZ45" s="319"/>
      <c r="DA45" s="319"/>
      <c r="DB45" s="319"/>
      <c r="DC45" s="319"/>
      <c r="DD45" s="319"/>
      <c r="DE45" s="319"/>
      <c r="DF45" s="319"/>
      <c r="DG45" s="319"/>
      <c r="DH45" s="319"/>
      <c r="DI45" s="319"/>
      <c r="DJ45" s="319"/>
      <c r="DK45" s="319"/>
      <c r="DL45" s="319"/>
      <c r="DM45" s="319"/>
      <c r="DN45" s="319"/>
      <c r="DO45" s="319"/>
      <c r="DP45" s="319"/>
      <c r="DQ45" s="319"/>
      <c r="DR45" s="319"/>
      <c r="DS45" s="319"/>
      <c r="DT45" s="319"/>
      <c r="DU45" s="319"/>
      <c r="DV45" s="319"/>
      <c r="DW45" s="319"/>
      <c r="DX45" s="319"/>
      <c r="DY45" s="319"/>
      <c r="DZ45" s="319"/>
      <c r="EA45" s="319"/>
      <c r="EB45" s="319"/>
      <c r="EC45" s="319"/>
      <c r="ED45" s="319"/>
      <c r="EE45" s="319"/>
      <c r="EF45" s="319"/>
      <c r="EG45" s="319"/>
      <c r="EH45" s="319"/>
      <c r="EI45" s="319"/>
      <c r="EJ45" s="319"/>
      <c r="EK45" s="319"/>
      <c r="EL45" s="319"/>
      <c r="EM45" s="319"/>
      <c r="EN45" s="319"/>
      <c r="EO45" s="319"/>
      <c r="EP45" s="319"/>
      <c r="EQ45" s="319"/>
      <c r="ER45" s="319"/>
      <c r="ES45" s="319"/>
      <c r="ET45" s="319"/>
      <c r="EU45" s="319"/>
      <c r="EV45" s="319"/>
      <c r="EW45" s="319"/>
      <c r="EX45" s="319"/>
      <c r="EY45" s="319"/>
      <c r="EZ45" s="319"/>
      <c r="FA45" s="319"/>
      <c r="FB45" s="319"/>
      <c r="FC45" s="319"/>
      <c r="FD45" s="319"/>
      <c r="FE45" s="319"/>
      <c r="FF45" s="319"/>
      <c r="FG45" s="319"/>
      <c r="FH45" s="319"/>
      <c r="FI45" s="319"/>
      <c r="FJ45" s="319"/>
      <c r="FK45" s="319"/>
      <c r="FL45" s="319"/>
      <c r="FM45" s="319"/>
      <c r="FN45" s="319"/>
      <c r="FO45" s="319"/>
      <c r="FP45" s="319"/>
      <c r="FQ45" s="319"/>
      <c r="FR45" s="319"/>
      <c r="FS45" s="319"/>
      <c r="FT45" s="319"/>
      <c r="FU45" s="319"/>
      <c r="FV45" s="319"/>
    </row>
    <row r="46" spans="1:178" x14ac:dyDescent="0.2">
      <c r="A46" s="415" t="s">
        <v>112</v>
      </c>
      <c r="B46" s="310" t="s">
        <v>230</v>
      </c>
      <c r="C46" s="313">
        <v>15</v>
      </c>
      <c r="D46" s="311" t="s">
        <v>37</v>
      </c>
      <c r="E46" s="312" t="s">
        <v>50</v>
      </c>
      <c r="F46" s="313"/>
      <c r="G46" s="313"/>
      <c r="I46" s="316"/>
      <c r="K46" s="354"/>
      <c r="L46" s="355"/>
      <c r="M46" s="355"/>
      <c r="N46" s="355"/>
      <c r="O46" s="357">
        <v>16</v>
      </c>
      <c r="P46" s="307">
        <f>(ROUND(O46,0))*$C46</f>
        <v>240</v>
      </c>
      <c r="Q46" s="307"/>
      <c r="R46" s="308"/>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319"/>
      <c r="BI46" s="319"/>
      <c r="BJ46" s="319"/>
      <c r="BK46" s="319"/>
      <c r="BL46" s="319"/>
      <c r="BM46" s="319"/>
      <c r="BN46" s="319"/>
      <c r="BO46" s="319"/>
      <c r="BP46" s="319"/>
      <c r="BQ46" s="319"/>
      <c r="BR46" s="319"/>
      <c r="BS46" s="319"/>
      <c r="BT46" s="319"/>
      <c r="BU46" s="319"/>
      <c r="BV46" s="319"/>
      <c r="BW46" s="319"/>
      <c r="BX46" s="319"/>
      <c r="BY46" s="319"/>
      <c r="BZ46" s="319"/>
      <c r="CA46" s="319"/>
      <c r="CB46" s="319"/>
      <c r="CC46" s="319"/>
      <c r="CD46" s="319"/>
      <c r="CE46" s="319"/>
      <c r="CF46" s="319"/>
      <c r="CG46" s="319"/>
      <c r="CH46" s="319"/>
      <c r="CI46" s="319"/>
      <c r="CJ46" s="319"/>
      <c r="CK46" s="319"/>
      <c r="CL46" s="319"/>
      <c r="CM46" s="319"/>
      <c r="CN46" s="319"/>
      <c r="CO46" s="319"/>
      <c r="CP46" s="319"/>
      <c r="CQ46" s="319"/>
      <c r="CR46" s="319"/>
      <c r="CS46" s="319"/>
      <c r="CT46" s="319"/>
      <c r="CU46" s="319"/>
      <c r="CV46" s="319"/>
      <c r="CW46" s="319"/>
      <c r="CX46" s="319"/>
      <c r="CY46" s="319"/>
      <c r="CZ46" s="319"/>
      <c r="DA46" s="319"/>
      <c r="DB46" s="319"/>
      <c r="DC46" s="319"/>
      <c r="DD46" s="319"/>
      <c r="DE46" s="319"/>
      <c r="DF46" s="319"/>
      <c r="DG46" s="319"/>
      <c r="DH46" s="319"/>
      <c r="DI46" s="319"/>
      <c r="DJ46" s="319"/>
      <c r="DK46" s="319"/>
      <c r="DL46" s="319"/>
      <c r="DM46" s="319"/>
      <c r="DN46" s="319"/>
      <c r="DO46" s="319"/>
      <c r="DP46" s="319"/>
      <c r="DQ46" s="319"/>
      <c r="DR46" s="319"/>
      <c r="DS46" s="319"/>
      <c r="DT46" s="319"/>
      <c r="DU46" s="319"/>
      <c r="DV46" s="319"/>
      <c r="DW46" s="319"/>
      <c r="DX46" s="319"/>
      <c r="DY46" s="319"/>
      <c r="DZ46" s="319"/>
      <c r="EA46" s="319"/>
      <c r="EB46" s="319"/>
      <c r="EC46" s="319"/>
      <c r="ED46" s="319"/>
      <c r="EE46" s="319"/>
      <c r="EF46" s="319"/>
      <c r="EG46" s="319"/>
      <c r="EH46" s="319"/>
      <c r="EI46" s="319"/>
      <c r="EJ46" s="319"/>
      <c r="EK46" s="319"/>
      <c r="EL46" s="319"/>
      <c r="EM46" s="319"/>
      <c r="EN46" s="319"/>
      <c r="EO46" s="319"/>
      <c r="EP46" s="319"/>
      <c r="EQ46" s="319"/>
      <c r="ER46" s="319"/>
      <c r="ES46" s="319"/>
      <c r="ET46" s="319"/>
      <c r="EU46" s="319"/>
      <c r="EV46" s="319"/>
      <c r="EW46" s="319"/>
      <c r="EX46" s="319"/>
      <c r="EY46" s="319"/>
      <c r="EZ46" s="319"/>
      <c r="FA46" s="319"/>
      <c r="FB46" s="319"/>
      <c r="FC46" s="319"/>
      <c r="FD46" s="319"/>
      <c r="FE46" s="319"/>
      <c r="FF46" s="319"/>
      <c r="FG46" s="319"/>
      <c r="FH46" s="319"/>
      <c r="FI46" s="319"/>
      <c r="FJ46" s="319"/>
      <c r="FK46" s="319"/>
      <c r="FL46" s="319"/>
      <c r="FM46" s="319"/>
      <c r="FN46" s="319"/>
      <c r="FO46" s="319"/>
      <c r="FP46" s="319"/>
      <c r="FQ46" s="319"/>
      <c r="FR46" s="319"/>
      <c r="FS46" s="319"/>
      <c r="FT46" s="319"/>
      <c r="FU46" s="319"/>
      <c r="FV46" s="319"/>
    </row>
    <row r="47" spans="1:178" x14ac:dyDescent="0.2">
      <c r="A47" s="415" t="s">
        <v>113</v>
      </c>
      <c r="B47" s="310" t="s">
        <v>114</v>
      </c>
      <c r="C47" s="418">
        <v>0.5</v>
      </c>
      <c r="D47" s="311"/>
      <c r="E47" s="312"/>
      <c r="F47" s="313"/>
      <c r="G47" s="313"/>
      <c r="I47" s="316"/>
      <c r="K47" s="354"/>
      <c r="L47" s="355"/>
      <c r="M47" s="355"/>
      <c r="N47" s="355"/>
      <c r="O47" s="357"/>
      <c r="P47" s="307">
        <f>(SUM(P38:P46))*$C47</f>
        <v>2449.5</v>
      </c>
      <c r="Q47" s="307"/>
      <c r="R47" s="308"/>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19"/>
      <c r="AZ47" s="319"/>
      <c r="BA47" s="319"/>
      <c r="BB47" s="319"/>
      <c r="BC47" s="319"/>
      <c r="BD47" s="319"/>
      <c r="BE47" s="319"/>
      <c r="BF47" s="319"/>
      <c r="BG47" s="319"/>
      <c r="BH47" s="319"/>
      <c r="BI47" s="319"/>
      <c r="BJ47" s="319"/>
      <c r="BK47" s="319"/>
      <c r="BL47" s="319"/>
      <c r="BM47" s="319"/>
      <c r="BN47" s="319"/>
      <c r="BO47" s="319"/>
      <c r="BP47" s="319"/>
      <c r="BQ47" s="319"/>
      <c r="BR47" s="319"/>
      <c r="BS47" s="319"/>
      <c r="BT47" s="319"/>
      <c r="BU47" s="319"/>
      <c r="BV47" s="319"/>
      <c r="BW47" s="319"/>
      <c r="BX47" s="319"/>
      <c r="BY47" s="319"/>
      <c r="BZ47" s="319"/>
      <c r="CA47" s="319"/>
      <c r="CB47" s="319"/>
      <c r="CC47" s="319"/>
      <c r="CD47" s="319"/>
      <c r="CE47" s="319"/>
      <c r="CF47" s="319"/>
      <c r="CG47" s="319"/>
      <c r="CH47" s="319"/>
      <c r="CI47" s="319"/>
      <c r="CJ47" s="319"/>
      <c r="CK47" s="319"/>
      <c r="CL47" s="319"/>
      <c r="CM47" s="319"/>
      <c r="CN47" s="319"/>
      <c r="CO47" s="319"/>
      <c r="CP47" s="319"/>
      <c r="CQ47" s="319"/>
      <c r="CR47" s="319"/>
      <c r="CS47" s="319"/>
      <c r="CT47" s="319"/>
      <c r="CU47" s="319"/>
      <c r="CV47" s="319"/>
      <c r="CW47" s="319"/>
      <c r="CX47" s="319"/>
      <c r="CY47" s="319"/>
      <c r="CZ47" s="319"/>
      <c r="DA47" s="319"/>
      <c r="DB47" s="319"/>
      <c r="DC47" s="319"/>
      <c r="DD47" s="319"/>
      <c r="DE47" s="319"/>
      <c r="DF47" s="319"/>
      <c r="DG47" s="319"/>
      <c r="DH47" s="319"/>
      <c r="DI47" s="319"/>
      <c r="DJ47" s="319"/>
      <c r="DK47" s="319"/>
      <c r="DL47" s="319"/>
      <c r="DM47" s="319"/>
      <c r="DN47" s="319"/>
      <c r="DO47" s="319"/>
      <c r="DP47" s="319"/>
      <c r="DQ47" s="319"/>
      <c r="DR47" s="319"/>
      <c r="DS47" s="319"/>
      <c r="DT47" s="319"/>
      <c r="DU47" s="319"/>
      <c r="DV47" s="319"/>
      <c r="DW47" s="319"/>
      <c r="DX47" s="319"/>
      <c r="DY47" s="319"/>
      <c r="DZ47" s="319"/>
      <c r="EA47" s="319"/>
      <c r="EB47" s="319"/>
      <c r="EC47" s="319"/>
      <c r="ED47" s="319"/>
      <c r="EE47" s="319"/>
      <c r="EF47" s="319"/>
      <c r="EG47" s="319"/>
      <c r="EH47" s="319"/>
      <c r="EI47" s="319"/>
      <c r="EJ47" s="319"/>
      <c r="EK47" s="319"/>
      <c r="EL47" s="319"/>
      <c r="EM47" s="319"/>
      <c r="EN47" s="319"/>
      <c r="EO47" s="319"/>
      <c r="EP47" s="319"/>
      <c r="EQ47" s="319"/>
      <c r="ER47" s="319"/>
      <c r="ES47" s="319"/>
      <c r="ET47" s="319"/>
      <c r="EU47" s="319"/>
      <c r="EV47" s="319"/>
      <c r="EW47" s="319"/>
      <c r="EX47" s="319"/>
      <c r="EY47" s="319"/>
      <c r="EZ47" s="319"/>
      <c r="FA47" s="319"/>
      <c r="FB47" s="319"/>
      <c r="FC47" s="319"/>
      <c r="FD47" s="319"/>
      <c r="FE47" s="319"/>
      <c r="FF47" s="319"/>
      <c r="FG47" s="319"/>
      <c r="FH47" s="319"/>
      <c r="FI47" s="319"/>
      <c r="FJ47" s="319"/>
      <c r="FK47" s="319"/>
      <c r="FL47" s="319"/>
      <c r="FM47" s="319"/>
      <c r="FN47" s="319"/>
      <c r="FO47" s="319"/>
      <c r="FP47" s="319"/>
      <c r="FQ47" s="319"/>
      <c r="FR47" s="319"/>
      <c r="FS47" s="319"/>
      <c r="FT47" s="319"/>
      <c r="FU47" s="319"/>
      <c r="FV47" s="319"/>
    </row>
    <row r="48" spans="1:178" ht="13.5" thickBot="1" x14ac:dyDescent="0.25">
      <c r="A48" s="419" t="s">
        <v>344</v>
      </c>
      <c r="B48" s="310" t="s">
        <v>289</v>
      </c>
      <c r="C48" s="313"/>
      <c r="D48" s="311"/>
      <c r="E48" s="312"/>
      <c r="F48" s="313"/>
      <c r="G48" s="313"/>
      <c r="I48" s="316"/>
      <c r="J48" s="424">
        <f>1-J37</f>
        <v>0.5</v>
      </c>
      <c r="K48" s="424">
        <f>J48</f>
        <v>0.5</v>
      </c>
      <c r="L48" s="355"/>
      <c r="M48" s="355"/>
      <c r="N48" s="355"/>
      <c r="O48" s="357"/>
      <c r="P48" s="307"/>
      <c r="Q48" s="307">
        <f>SUM(P49:P58)</f>
        <v>7168.5</v>
      </c>
      <c r="R48" s="308"/>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9"/>
      <c r="BC48" s="319"/>
      <c r="BD48" s="319"/>
      <c r="BE48" s="319"/>
      <c r="BF48" s="319"/>
      <c r="BG48" s="319"/>
      <c r="BH48" s="319"/>
      <c r="BI48" s="319"/>
      <c r="BJ48" s="319"/>
      <c r="BK48" s="319"/>
      <c r="BL48" s="319"/>
      <c r="BM48" s="319"/>
      <c r="BN48" s="319"/>
      <c r="BO48" s="319"/>
      <c r="BP48" s="319"/>
      <c r="BQ48" s="319"/>
      <c r="BR48" s="319"/>
      <c r="BS48" s="319"/>
      <c r="BT48" s="319"/>
      <c r="BU48" s="319"/>
      <c r="BV48" s="319"/>
      <c r="BW48" s="319"/>
      <c r="BX48" s="319"/>
      <c r="BY48" s="319"/>
      <c r="BZ48" s="319"/>
      <c r="CA48" s="319"/>
      <c r="CB48" s="319"/>
      <c r="CC48" s="319"/>
      <c r="CD48" s="319"/>
      <c r="CE48" s="319"/>
      <c r="CF48" s="319"/>
      <c r="CG48" s="319"/>
      <c r="CH48" s="319"/>
      <c r="CI48" s="319"/>
      <c r="CJ48" s="319"/>
      <c r="CK48" s="319"/>
      <c r="CL48" s="319"/>
      <c r="CM48" s="319"/>
      <c r="CN48" s="319"/>
      <c r="CO48" s="319"/>
      <c r="CP48" s="319"/>
      <c r="CQ48" s="319"/>
      <c r="CR48" s="319"/>
      <c r="CS48" s="319"/>
      <c r="CT48" s="319"/>
      <c r="CU48" s="319"/>
      <c r="CV48" s="319"/>
      <c r="CW48" s="319"/>
      <c r="CX48" s="319"/>
      <c r="CY48" s="319"/>
      <c r="CZ48" s="319"/>
      <c r="DA48" s="319"/>
      <c r="DB48" s="319"/>
      <c r="DC48" s="319"/>
      <c r="DD48" s="319"/>
      <c r="DE48" s="319"/>
      <c r="DF48" s="319"/>
      <c r="DG48" s="319"/>
      <c r="DH48" s="319"/>
      <c r="DI48" s="319"/>
      <c r="DJ48" s="319"/>
      <c r="DK48" s="319"/>
      <c r="DL48" s="319"/>
      <c r="DM48" s="319"/>
      <c r="DN48" s="319"/>
      <c r="DO48" s="319"/>
      <c r="DP48" s="319"/>
      <c r="DQ48" s="319"/>
      <c r="DR48" s="319"/>
      <c r="DS48" s="319"/>
      <c r="DT48" s="319"/>
      <c r="DU48" s="319"/>
      <c r="DV48" s="319"/>
      <c r="DW48" s="319"/>
      <c r="DX48" s="319"/>
      <c r="DY48" s="319"/>
      <c r="DZ48" s="319"/>
      <c r="EA48" s="319"/>
      <c r="EB48" s="319"/>
      <c r="EC48" s="319"/>
      <c r="ED48" s="319"/>
      <c r="EE48" s="319"/>
      <c r="EF48" s="319"/>
      <c r="EG48" s="319"/>
      <c r="EH48" s="319"/>
      <c r="EI48" s="319"/>
      <c r="EJ48" s="319"/>
      <c r="EK48" s="319"/>
      <c r="EL48" s="319"/>
      <c r="EM48" s="319"/>
      <c r="EN48" s="319"/>
      <c r="EO48" s="319"/>
      <c r="EP48" s="319"/>
      <c r="EQ48" s="319"/>
      <c r="ER48" s="319"/>
      <c r="ES48" s="319"/>
      <c r="ET48" s="319"/>
      <c r="EU48" s="319"/>
      <c r="EV48" s="319"/>
      <c r="EW48" s="319"/>
      <c r="EX48" s="319"/>
      <c r="EY48" s="319"/>
      <c r="EZ48" s="319"/>
      <c r="FA48" s="319"/>
      <c r="FB48" s="319"/>
      <c r="FC48" s="319"/>
      <c r="FD48" s="319"/>
      <c r="FE48" s="319"/>
      <c r="FF48" s="319"/>
      <c r="FG48" s="319"/>
      <c r="FH48" s="319"/>
      <c r="FI48" s="319"/>
      <c r="FJ48" s="319"/>
      <c r="FK48" s="319"/>
      <c r="FL48" s="319"/>
      <c r="FM48" s="319"/>
      <c r="FN48" s="319"/>
      <c r="FO48" s="319"/>
      <c r="FP48" s="319"/>
      <c r="FQ48" s="319"/>
      <c r="FR48" s="319"/>
      <c r="FS48" s="319"/>
      <c r="FT48" s="319"/>
      <c r="FU48" s="319"/>
      <c r="FV48" s="319"/>
    </row>
    <row r="49" spans="1:178" ht="39" thickBot="1" x14ac:dyDescent="0.25">
      <c r="A49" s="415" t="s">
        <v>284</v>
      </c>
      <c r="B49" s="310" t="s">
        <v>285</v>
      </c>
      <c r="C49" s="313">
        <v>8</v>
      </c>
      <c r="D49" s="311" t="s">
        <v>37</v>
      </c>
      <c r="E49" s="312" t="s">
        <v>94</v>
      </c>
      <c r="F49" s="313"/>
      <c r="G49" s="313"/>
      <c r="I49" s="420" t="s">
        <v>413</v>
      </c>
      <c r="J49" s="421">
        <v>1</v>
      </c>
      <c r="K49" s="422">
        <f>$J49</f>
        <v>1</v>
      </c>
      <c r="L49" s="355"/>
      <c r="M49" s="355"/>
      <c r="N49" s="355"/>
      <c r="O49" s="423">
        <f>O53*K49</f>
        <v>404.25</v>
      </c>
      <c r="P49" s="307">
        <f>((O49*K51*0.5)+(O49*K52))*C49</f>
        <v>3234</v>
      </c>
      <c r="Q49" s="307"/>
      <c r="R49" s="308"/>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9"/>
      <c r="BC49" s="319"/>
      <c r="BD49" s="319"/>
      <c r="BE49" s="319"/>
      <c r="BF49" s="319"/>
      <c r="BG49" s="319"/>
      <c r="BH49" s="319"/>
      <c r="BI49" s="319"/>
      <c r="BJ49" s="319"/>
      <c r="BK49" s="319"/>
      <c r="BL49" s="319"/>
      <c r="BM49" s="319"/>
      <c r="BN49" s="319"/>
      <c r="BO49" s="319"/>
      <c r="BP49" s="319"/>
      <c r="BQ49" s="319"/>
      <c r="BR49" s="319"/>
      <c r="BS49" s="319"/>
      <c r="BT49" s="319"/>
      <c r="BU49" s="319"/>
      <c r="BV49" s="319"/>
      <c r="BW49" s="319"/>
      <c r="BX49" s="319"/>
      <c r="BY49" s="319"/>
      <c r="BZ49" s="319"/>
      <c r="CA49" s="319"/>
      <c r="CB49" s="319"/>
      <c r="CC49" s="319"/>
      <c r="CD49" s="319"/>
      <c r="CE49" s="319"/>
      <c r="CF49" s="319"/>
      <c r="CG49" s="319"/>
      <c r="CH49" s="319"/>
      <c r="CI49" s="319"/>
      <c r="CJ49" s="319"/>
      <c r="CK49" s="319"/>
      <c r="CL49" s="319"/>
      <c r="CM49" s="319"/>
      <c r="CN49" s="319"/>
      <c r="CO49" s="319"/>
      <c r="CP49" s="319"/>
      <c r="CQ49" s="319"/>
      <c r="CR49" s="319"/>
      <c r="CS49" s="319"/>
      <c r="CT49" s="319"/>
      <c r="CU49" s="319"/>
      <c r="CV49" s="319"/>
      <c r="CW49" s="319"/>
      <c r="CX49" s="319"/>
      <c r="CY49" s="319"/>
      <c r="CZ49" s="319"/>
      <c r="DA49" s="319"/>
      <c r="DB49" s="319"/>
      <c r="DC49" s="319"/>
      <c r="DD49" s="319"/>
      <c r="DE49" s="319"/>
      <c r="DF49" s="319"/>
      <c r="DG49" s="319"/>
      <c r="DH49" s="319"/>
      <c r="DI49" s="319"/>
      <c r="DJ49" s="319"/>
      <c r="DK49" s="319"/>
      <c r="DL49" s="319"/>
      <c r="DM49" s="319"/>
      <c r="DN49" s="319"/>
      <c r="DO49" s="319"/>
      <c r="DP49" s="319"/>
      <c r="DQ49" s="319"/>
      <c r="DR49" s="319"/>
      <c r="DS49" s="319"/>
      <c r="DT49" s="319"/>
      <c r="DU49" s="319"/>
      <c r="DV49" s="319"/>
      <c r="DW49" s="319"/>
      <c r="DX49" s="319"/>
      <c r="DY49" s="319"/>
      <c r="DZ49" s="319"/>
      <c r="EA49" s="319"/>
      <c r="EB49" s="319"/>
      <c r="EC49" s="319"/>
      <c r="ED49" s="319"/>
      <c r="EE49" s="319"/>
      <c r="EF49" s="319"/>
      <c r="EG49" s="319"/>
      <c r="EH49" s="319"/>
      <c r="EI49" s="319"/>
      <c r="EJ49" s="319"/>
      <c r="EK49" s="319"/>
      <c r="EL49" s="319"/>
      <c r="EM49" s="319"/>
      <c r="EN49" s="319"/>
      <c r="EO49" s="319"/>
      <c r="EP49" s="319"/>
      <c r="EQ49" s="319"/>
      <c r="ER49" s="319"/>
      <c r="ES49" s="319"/>
      <c r="ET49" s="319"/>
      <c r="EU49" s="319"/>
      <c r="EV49" s="319"/>
      <c r="EW49" s="319"/>
      <c r="EX49" s="319"/>
      <c r="EY49" s="319"/>
      <c r="EZ49" s="319"/>
      <c r="FA49" s="319"/>
      <c r="FB49" s="319"/>
      <c r="FC49" s="319"/>
      <c r="FD49" s="319"/>
      <c r="FE49" s="319"/>
      <c r="FF49" s="319"/>
      <c r="FG49" s="319"/>
      <c r="FH49" s="319"/>
      <c r="FI49" s="319"/>
      <c r="FJ49" s="319"/>
      <c r="FK49" s="319"/>
      <c r="FL49" s="319"/>
      <c r="FM49" s="319"/>
      <c r="FN49" s="319"/>
      <c r="FO49" s="319"/>
      <c r="FP49" s="319"/>
      <c r="FQ49" s="319"/>
      <c r="FR49" s="319"/>
      <c r="FS49" s="319"/>
      <c r="FT49" s="319"/>
      <c r="FU49" s="319"/>
      <c r="FV49" s="319"/>
    </row>
    <row r="50" spans="1:178" ht="13.5" thickBot="1" x14ac:dyDescent="0.25">
      <c r="A50" s="415" t="s">
        <v>95</v>
      </c>
      <c r="B50" s="310" t="s">
        <v>287</v>
      </c>
      <c r="C50" s="313">
        <v>10</v>
      </c>
      <c r="D50" s="311" t="s">
        <v>37</v>
      </c>
      <c r="E50" s="312" t="s">
        <v>94</v>
      </c>
      <c r="F50" s="313"/>
      <c r="G50" s="313"/>
      <c r="I50" s="319"/>
      <c r="J50" s="424">
        <f>1-J49</f>
        <v>0</v>
      </c>
      <c r="K50" s="424">
        <f>1-K49</f>
        <v>0</v>
      </c>
      <c r="L50" s="355"/>
      <c r="M50" s="355"/>
      <c r="N50" s="355"/>
      <c r="O50" s="423">
        <f>O53*K50</f>
        <v>0</v>
      </c>
      <c r="P50" s="307">
        <f>((O50*K51*0.5)+(O50*K52))*C50</f>
        <v>0</v>
      </c>
      <c r="Q50" s="307"/>
      <c r="R50" s="308"/>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9"/>
      <c r="BC50" s="319"/>
      <c r="BD50" s="319"/>
      <c r="BE50" s="319"/>
      <c r="BF50" s="319"/>
      <c r="BG50" s="319"/>
      <c r="BH50" s="319"/>
      <c r="BI50" s="319"/>
      <c r="BJ50" s="319"/>
      <c r="BK50" s="319"/>
      <c r="BL50" s="319"/>
      <c r="BM50" s="319"/>
      <c r="BN50" s="319"/>
      <c r="BO50" s="319"/>
      <c r="BP50" s="319"/>
      <c r="BQ50" s="319"/>
      <c r="BR50" s="319"/>
      <c r="BS50" s="319"/>
      <c r="BT50" s="319"/>
      <c r="BU50" s="319"/>
      <c r="BV50" s="319"/>
      <c r="BW50" s="319"/>
      <c r="BX50" s="319"/>
      <c r="BY50" s="319"/>
      <c r="BZ50" s="319"/>
      <c r="CA50" s="319"/>
      <c r="CB50" s="319"/>
      <c r="CC50" s="319"/>
      <c r="CD50" s="319"/>
      <c r="CE50" s="319"/>
      <c r="CF50" s="319"/>
      <c r="CG50" s="319"/>
      <c r="CH50" s="319"/>
      <c r="CI50" s="319"/>
      <c r="CJ50" s="319"/>
      <c r="CK50" s="319"/>
      <c r="CL50" s="319"/>
      <c r="CM50" s="319"/>
      <c r="CN50" s="319"/>
      <c r="CO50" s="319"/>
      <c r="CP50" s="319"/>
      <c r="CQ50" s="319"/>
      <c r="CR50" s="319"/>
      <c r="CS50" s="319"/>
      <c r="CT50" s="319"/>
      <c r="CU50" s="319"/>
      <c r="CV50" s="319"/>
      <c r="CW50" s="319"/>
      <c r="CX50" s="319"/>
      <c r="CY50" s="319"/>
      <c r="CZ50" s="319"/>
      <c r="DA50" s="319"/>
      <c r="DB50" s="319"/>
      <c r="DC50" s="319"/>
      <c r="DD50" s="319"/>
      <c r="DE50" s="319"/>
      <c r="DF50" s="319"/>
      <c r="DG50" s="319"/>
      <c r="DH50" s="319"/>
      <c r="DI50" s="319"/>
      <c r="DJ50" s="319"/>
      <c r="DK50" s="319"/>
      <c r="DL50" s="319"/>
      <c r="DM50" s="319"/>
      <c r="DN50" s="319"/>
      <c r="DO50" s="319"/>
      <c r="DP50" s="319"/>
      <c r="DQ50" s="319"/>
      <c r="DR50" s="319"/>
      <c r="DS50" s="319"/>
      <c r="DT50" s="319"/>
      <c r="DU50" s="319"/>
      <c r="DV50" s="319"/>
      <c r="DW50" s="319"/>
      <c r="DX50" s="319"/>
      <c r="DY50" s="319"/>
      <c r="DZ50" s="319"/>
      <c r="EA50" s="319"/>
      <c r="EB50" s="319"/>
      <c r="EC50" s="319"/>
      <c r="ED50" s="319"/>
      <c r="EE50" s="319"/>
      <c r="EF50" s="319"/>
      <c r="EG50" s="319"/>
      <c r="EH50" s="319"/>
      <c r="EI50" s="319"/>
      <c r="EJ50" s="319"/>
      <c r="EK50" s="319"/>
      <c r="EL50" s="319"/>
      <c r="EM50" s="319"/>
      <c r="EN50" s="319"/>
      <c r="EO50" s="319"/>
      <c r="EP50" s="319"/>
      <c r="EQ50" s="319"/>
      <c r="ER50" s="319"/>
      <c r="ES50" s="319"/>
      <c r="ET50" s="319"/>
      <c r="EU50" s="319"/>
      <c r="EV50" s="319"/>
      <c r="EW50" s="319"/>
      <c r="EX50" s="319"/>
      <c r="EY50" s="319"/>
      <c r="EZ50" s="319"/>
      <c r="FA50" s="319"/>
      <c r="FB50" s="319"/>
      <c r="FC50" s="319"/>
      <c r="FD50" s="319"/>
      <c r="FE50" s="319"/>
      <c r="FF50" s="319"/>
      <c r="FG50" s="319"/>
      <c r="FH50" s="319"/>
      <c r="FI50" s="319"/>
      <c r="FJ50" s="319"/>
      <c r="FK50" s="319"/>
      <c r="FL50" s="319"/>
      <c r="FM50" s="319"/>
      <c r="FN50" s="319"/>
      <c r="FO50" s="319"/>
      <c r="FP50" s="319"/>
      <c r="FQ50" s="319"/>
      <c r="FR50" s="319"/>
      <c r="FS50" s="319"/>
      <c r="FT50" s="319"/>
      <c r="FU50" s="319"/>
      <c r="FV50" s="319"/>
    </row>
    <row r="51" spans="1:178" ht="26.25" thickBot="1" x14ac:dyDescent="0.25">
      <c r="A51" s="425" t="s">
        <v>98</v>
      </c>
      <c r="B51" s="310" t="s">
        <v>286</v>
      </c>
      <c r="C51" s="372"/>
      <c r="D51" s="311"/>
      <c r="E51" s="312"/>
      <c r="F51" s="313"/>
      <c r="G51" s="313"/>
      <c r="I51" s="420" t="s">
        <v>291</v>
      </c>
      <c r="J51" s="421">
        <v>0</v>
      </c>
      <c r="K51" s="422">
        <f>$J51</f>
        <v>0</v>
      </c>
      <c r="L51" s="355"/>
      <c r="M51" s="355"/>
      <c r="N51" s="355"/>
      <c r="O51" s="357">
        <f>K51*O53</f>
        <v>0</v>
      </c>
      <c r="P51" s="307"/>
      <c r="Q51" s="307"/>
      <c r="R51" s="308"/>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9"/>
      <c r="BC51" s="319"/>
      <c r="BD51" s="319"/>
      <c r="BE51" s="319"/>
      <c r="BF51" s="319"/>
      <c r="BG51" s="319"/>
      <c r="BH51" s="319"/>
      <c r="BI51" s="319"/>
      <c r="BJ51" s="319"/>
      <c r="BK51" s="319"/>
      <c r="BL51" s="319"/>
      <c r="BM51" s="319"/>
      <c r="BN51" s="319"/>
      <c r="BO51" s="319"/>
      <c r="BP51" s="319"/>
      <c r="BQ51" s="319"/>
      <c r="BR51" s="319"/>
      <c r="BS51" s="319"/>
      <c r="BT51" s="319"/>
      <c r="BU51" s="319"/>
      <c r="BV51" s="319"/>
      <c r="BW51" s="319"/>
      <c r="BX51" s="319"/>
      <c r="BY51" s="319"/>
      <c r="BZ51" s="319"/>
      <c r="CA51" s="319"/>
      <c r="CB51" s="319"/>
      <c r="CC51" s="319"/>
      <c r="CD51" s="319"/>
      <c r="CE51" s="319"/>
      <c r="CF51" s="319"/>
      <c r="CG51" s="319"/>
      <c r="CH51" s="319"/>
      <c r="CI51" s="319"/>
      <c r="CJ51" s="319"/>
      <c r="CK51" s="319"/>
      <c r="CL51" s="319"/>
      <c r="CM51" s="319"/>
      <c r="CN51" s="319"/>
      <c r="CO51" s="319"/>
      <c r="CP51" s="319"/>
      <c r="CQ51" s="319"/>
      <c r="CR51" s="319"/>
      <c r="CS51" s="319"/>
      <c r="CT51" s="319"/>
      <c r="CU51" s="319"/>
      <c r="CV51" s="319"/>
      <c r="CW51" s="319"/>
      <c r="CX51" s="319"/>
      <c r="CY51" s="319"/>
      <c r="CZ51" s="319"/>
      <c r="DA51" s="319"/>
      <c r="DB51" s="319"/>
      <c r="DC51" s="319"/>
      <c r="DD51" s="319"/>
      <c r="DE51" s="319"/>
      <c r="DF51" s="319"/>
      <c r="DG51" s="319"/>
      <c r="DH51" s="319"/>
      <c r="DI51" s="319"/>
      <c r="DJ51" s="319"/>
      <c r="DK51" s="319"/>
      <c r="DL51" s="319"/>
      <c r="DM51" s="319"/>
      <c r="DN51" s="319"/>
      <c r="DO51" s="319"/>
      <c r="DP51" s="319"/>
      <c r="DQ51" s="319"/>
      <c r="DR51" s="319"/>
      <c r="DS51" s="319"/>
      <c r="DT51" s="319"/>
      <c r="DU51" s="319"/>
      <c r="DV51" s="319"/>
      <c r="DW51" s="319"/>
      <c r="DX51" s="319"/>
      <c r="DY51" s="319"/>
      <c r="DZ51" s="319"/>
      <c r="EA51" s="319"/>
      <c r="EB51" s="319"/>
      <c r="EC51" s="319"/>
      <c r="ED51" s="319"/>
      <c r="EE51" s="319"/>
      <c r="EF51" s="319"/>
      <c r="EG51" s="319"/>
      <c r="EH51" s="319"/>
      <c r="EI51" s="319"/>
      <c r="EJ51" s="319"/>
      <c r="EK51" s="319"/>
      <c r="EL51" s="319"/>
      <c r="EM51" s="319"/>
      <c r="EN51" s="319"/>
      <c r="EO51" s="319"/>
      <c r="EP51" s="319"/>
      <c r="EQ51" s="319"/>
      <c r="ER51" s="319"/>
      <c r="ES51" s="319"/>
      <c r="ET51" s="319"/>
      <c r="EU51" s="319"/>
      <c r="EV51" s="319"/>
      <c r="EW51" s="319"/>
      <c r="EX51" s="319"/>
      <c r="EY51" s="319"/>
      <c r="EZ51" s="319"/>
      <c r="FA51" s="319"/>
      <c r="FB51" s="319"/>
      <c r="FC51" s="319"/>
      <c r="FD51" s="319"/>
      <c r="FE51" s="319"/>
      <c r="FF51" s="319"/>
      <c r="FG51" s="319"/>
      <c r="FH51" s="319"/>
      <c r="FI51" s="319"/>
      <c r="FJ51" s="319"/>
      <c r="FK51" s="319"/>
      <c r="FL51" s="319"/>
      <c r="FM51" s="319"/>
      <c r="FN51" s="319"/>
      <c r="FO51" s="319"/>
      <c r="FP51" s="319"/>
      <c r="FQ51" s="319"/>
      <c r="FR51" s="319"/>
      <c r="FS51" s="319"/>
      <c r="FT51" s="319"/>
      <c r="FU51" s="319"/>
      <c r="FV51" s="319"/>
    </row>
    <row r="52" spans="1:178" x14ac:dyDescent="0.2">
      <c r="A52" s="425" t="s">
        <v>100</v>
      </c>
      <c r="B52" s="310" t="s">
        <v>288</v>
      </c>
      <c r="C52" s="372"/>
      <c r="D52" s="311"/>
      <c r="E52" s="312"/>
      <c r="F52" s="313"/>
      <c r="G52" s="313"/>
      <c r="I52" s="316"/>
      <c r="J52" s="424">
        <f>1-J51</f>
        <v>1</v>
      </c>
      <c r="K52" s="424">
        <f>1-K51</f>
        <v>1</v>
      </c>
      <c r="L52" s="355"/>
      <c r="M52" s="355"/>
      <c r="N52" s="355"/>
      <c r="O52" s="427">
        <f>K52*O53</f>
        <v>404.25</v>
      </c>
      <c r="P52" s="307"/>
      <c r="Q52" s="307"/>
      <c r="R52" s="308"/>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9"/>
      <c r="BC52" s="319"/>
      <c r="BD52" s="319"/>
      <c r="BE52" s="319"/>
      <c r="BF52" s="319"/>
      <c r="BG52" s="319"/>
      <c r="BH52" s="319"/>
      <c r="BI52" s="319"/>
      <c r="BJ52" s="319"/>
      <c r="BK52" s="319"/>
      <c r="BL52" s="319"/>
      <c r="BM52" s="319"/>
      <c r="BN52" s="319"/>
      <c r="BO52" s="319"/>
      <c r="BP52" s="319"/>
      <c r="BQ52" s="319"/>
      <c r="BR52" s="319"/>
      <c r="BS52" s="319"/>
      <c r="BT52" s="319"/>
      <c r="BU52" s="319"/>
      <c r="BV52" s="319"/>
      <c r="BW52" s="319"/>
      <c r="BX52" s="319"/>
      <c r="BY52" s="319"/>
      <c r="BZ52" s="319"/>
      <c r="CA52" s="319"/>
      <c r="CB52" s="319"/>
      <c r="CC52" s="319"/>
      <c r="CD52" s="319"/>
      <c r="CE52" s="319"/>
      <c r="CF52" s="319"/>
      <c r="CG52" s="319"/>
      <c r="CH52" s="319"/>
      <c r="CI52" s="319"/>
      <c r="CJ52" s="319"/>
      <c r="CK52" s="319"/>
      <c r="CL52" s="319"/>
      <c r="CM52" s="319"/>
      <c r="CN52" s="319"/>
      <c r="CO52" s="319"/>
      <c r="CP52" s="319"/>
      <c r="CQ52" s="319"/>
      <c r="CR52" s="319"/>
      <c r="CS52" s="319"/>
      <c r="CT52" s="319"/>
      <c r="CU52" s="319"/>
      <c r="CV52" s="319"/>
      <c r="CW52" s="319"/>
      <c r="CX52" s="319"/>
      <c r="CY52" s="319"/>
      <c r="CZ52" s="319"/>
      <c r="DA52" s="319"/>
      <c r="DB52" s="319"/>
      <c r="DC52" s="319"/>
      <c r="DD52" s="319"/>
      <c r="DE52" s="319"/>
      <c r="DF52" s="319"/>
      <c r="DG52" s="319"/>
      <c r="DH52" s="319"/>
      <c r="DI52" s="319"/>
      <c r="DJ52" s="319"/>
      <c r="DK52" s="319"/>
      <c r="DL52" s="319"/>
      <c r="DM52" s="319"/>
      <c r="DN52" s="319"/>
      <c r="DO52" s="319"/>
      <c r="DP52" s="319"/>
      <c r="DQ52" s="319"/>
      <c r="DR52" s="319"/>
      <c r="DS52" s="319"/>
      <c r="DT52" s="319"/>
      <c r="DU52" s="319"/>
      <c r="DV52" s="319"/>
      <c r="DW52" s="319"/>
      <c r="DX52" s="319"/>
      <c r="DY52" s="319"/>
      <c r="DZ52" s="319"/>
      <c r="EA52" s="319"/>
      <c r="EB52" s="319"/>
      <c r="EC52" s="319"/>
      <c r="ED52" s="319"/>
      <c r="EE52" s="319"/>
      <c r="EF52" s="319"/>
      <c r="EG52" s="319"/>
      <c r="EH52" s="319"/>
      <c r="EI52" s="319"/>
      <c r="EJ52" s="319"/>
      <c r="EK52" s="319"/>
      <c r="EL52" s="319"/>
      <c r="EM52" s="319"/>
      <c r="EN52" s="319"/>
      <c r="EO52" s="319"/>
      <c r="EP52" s="319"/>
      <c r="EQ52" s="319"/>
      <c r="ER52" s="319"/>
      <c r="ES52" s="319"/>
      <c r="ET52" s="319"/>
      <c r="EU52" s="319"/>
      <c r="EV52" s="319"/>
      <c r="EW52" s="319"/>
      <c r="EX52" s="319"/>
      <c r="EY52" s="319"/>
      <c r="EZ52" s="319"/>
      <c r="FA52" s="319"/>
      <c r="FB52" s="319"/>
      <c r="FC52" s="319"/>
      <c r="FD52" s="319"/>
      <c r="FE52" s="319"/>
      <c r="FF52" s="319"/>
      <c r="FG52" s="319"/>
      <c r="FH52" s="319"/>
      <c r="FI52" s="319"/>
      <c r="FJ52" s="319"/>
      <c r="FK52" s="319"/>
      <c r="FL52" s="319"/>
      <c r="FM52" s="319"/>
      <c r="FN52" s="319"/>
      <c r="FO52" s="319"/>
      <c r="FP52" s="319"/>
      <c r="FQ52" s="319"/>
      <c r="FR52" s="319"/>
      <c r="FS52" s="319"/>
      <c r="FT52" s="319"/>
      <c r="FU52" s="319"/>
      <c r="FV52" s="319"/>
    </row>
    <row r="53" spans="1:178" ht="25.5" x14ac:dyDescent="0.2">
      <c r="A53" s="425" t="s">
        <v>279</v>
      </c>
      <c r="B53" s="310" t="s">
        <v>292</v>
      </c>
      <c r="C53" s="313"/>
      <c r="D53" s="311"/>
      <c r="E53" s="312"/>
      <c r="F53" s="313"/>
      <c r="G53" s="313"/>
      <c r="I53" s="316"/>
      <c r="K53" s="375">
        <f>SUM(K51:K52)</f>
        <v>1</v>
      </c>
      <c r="L53" s="355"/>
      <c r="M53" s="355"/>
      <c r="N53" s="355"/>
      <c r="O53" s="357">
        <f>(1-$K37)*O36</f>
        <v>404.25</v>
      </c>
      <c r="P53" s="307"/>
      <c r="Q53" s="307"/>
      <c r="R53" s="308"/>
      <c r="S53" s="319"/>
      <c r="T53" s="319"/>
      <c r="U53" s="319"/>
      <c r="V53" s="319"/>
      <c r="W53" s="319"/>
      <c r="X53" s="319"/>
      <c r="Y53" s="319"/>
      <c r="Z53" s="319"/>
      <c r="AA53" s="319"/>
      <c r="AB53" s="319"/>
      <c r="AC53" s="319"/>
      <c r="AD53" s="319"/>
      <c r="AE53" s="319"/>
      <c r="AF53" s="319"/>
      <c r="AG53" s="319"/>
      <c r="AH53" s="319"/>
      <c r="AI53" s="319"/>
      <c r="AJ53" s="319"/>
      <c r="AK53" s="319"/>
      <c r="AL53" s="319"/>
      <c r="AM53" s="319"/>
      <c r="AN53" s="319"/>
      <c r="AO53" s="319"/>
      <c r="AP53" s="319"/>
      <c r="AQ53" s="319"/>
      <c r="AR53" s="319"/>
      <c r="AS53" s="319"/>
      <c r="AT53" s="319"/>
      <c r="AU53" s="319"/>
      <c r="AV53" s="319"/>
      <c r="AW53" s="319"/>
      <c r="AX53" s="319"/>
      <c r="AY53" s="319"/>
      <c r="AZ53" s="319"/>
      <c r="BA53" s="319"/>
      <c r="BB53" s="319"/>
      <c r="BC53" s="319"/>
      <c r="BD53" s="319"/>
      <c r="BE53" s="319"/>
      <c r="BF53" s="319"/>
      <c r="BG53" s="319"/>
      <c r="BH53" s="319"/>
      <c r="BI53" s="319"/>
      <c r="BJ53" s="319"/>
      <c r="BK53" s="319"/>
      <c r="BL53" s="319"/>
      <c r="BM53" s="319"/>
      <c r="BN53" s="319"/>
      <c r="BO53" s="319"/>
      <c r="BP53" s="319"/>
      <c r="BQ53" s="319"/>
      <c r="BR53" s="319"/>
      <c r="BS53" s="319"/>
      <c r="BT53" s="319"/>
      <c r="BU53" s="319"/>
      <c r="BV53" s="319"/>
      <c r="BW53" s="319"/>
      <c r="BX53" s="319"/>
      <c r="BY53" s="319"/>
      <c r="BZ53" s="319"/>
      <c r="CA53" s="319"/>
      <c r="CB53" s="319"/>
      <c r="CC53" s="319"/>
      <c r="CD53" s="319"/>
      <c r="CE53" s="319"/>
      <c r="CF53" s="319"/>
      <c r="CG53" s="319"/>
      <c r="CH53" s="319"/>
      <c r="CI53" s="319"/>
      <c r="CJ53" s="319"/>
      <c r="CK53" s="319"/>
      <c r="CL53" s="319"/>
      <c r="CM53" s="319"/>
      <c r="CN53" s="319"/>
      <c r="CO53" s="319"/>
      <c r="CP53" s="319"/>
      <c r="CQ53" s="319"/>
      <c r="CR53" s="319"/>
      <c r="CS53" s="319"/>
      <c r="CT53" s="319"/>
      <c r="CU53" s="319"/>
      <c r="CV53" s="319"/>
      <c r="CW53" s="319"/>
      <c r="CX53" s="319"/>
      <c r="CY53" s="319"/>
      <c r="CZ53" s="319"/>
      <c r="DA53" s="319"/>
      <c r="DB53" s="319"/>
      <c r="DC53" s="319"/>
      <c r="DD53" s="319"/>
      <c r="DE53" s="319"/>
      <c r="DF53" s="319"/>
      <c r="DG53" s="319"/>
      <c r="DH53" s="319"/>
      <c r="DI53" s="319"/>
      <c r="DJ53" s="319"/>
      <c r="DK53" s="319"/>
      <c r="DL53" s="319"/>
      <c r="DM53" s="319"/>
      <c r="DN53" s="319"/>
      <c r="DO53" s="319"/>
      <c r="DP53" s="319"/>
      <c r="DQ53" s="319"/>
      <c r="DR53" s="319"/>
      <c r="DS53" s="319"/>
      <c r="DT53" s="319"/>
      <c r="DU53" s="319"/>
      <c r="DV53" s="319"/>
      <c r="DW53" s="319"/>
      <c r="DX53" s="319"/>
      <c r="DY53" s="319"/>
      <c r="DZ53" s="319"/>
      <c r="EA53" s="319"/>
      <c r="EB53" s="319"/>
      <c r="EC53" s="319"/>
      <c r="ED53" s="319"/>
      <c r="EE53" s="319"/>
      <c r="EF53" s="319"/>
      <c r="EG53" s="319"/>
      <c r="EH53" s="319"/>
      <c r="EI53" s="319"/>
      <c r="EJ53" s="319"/>
      <c r="EK53" s="319"/>
      <c r="EL53" s="319"/>
      <c r="EM53" s="319"/>
      <c r="EN53" s="319"/>
      <c r="EO53" s="319"/>
      <c r="EP53" s="319"/>
      <c r="EQ53" s="319"/>
      <c r="ER53" s="319"/>
      <c r="ES53" s="319"/>
      <c r="ET53" s="319"/>
      <c r="EU53" s="319"/>
      <c r="EV53" s="319"/>
      <c r="EW53" s="319"/>
      <c r="EX53" s="319"/>
      <c r="EY53" s="319"/>
      <c r="EZ53" s="319"/>
      <c r="FA53" s="319"/>
      <c r="FB53" s="319"/>
      <c r="FC53" s="319"/>
      <c r="FD53" s="319"/>
      <c r="FE53" s="319"/>
      <c r="FF53" s="319"/>
      <c r="FG53" s="319"/>
      <c r="FH53" s="319"/>
      <c r="FI53" s="319"/>
      <c r="FJ53" s="319"/>
      <c r="FK53" s="319"/>
      <c r="FL53" s="319"/>
      <c r="FM53" s="319"/>
      <c r="FN53" s="319"/>
      <c r="FO53" s="319"/>
      <c r="FP53" s="319"/>
      <c r="FQ53" s="319"/>
      <c r="FR53" s="319"/>
      <c r="FS53" s="319"/>
      <c r="FT53" s="319"/>
      <c r="FU53" s="319"/>
      <c r="FV53" s="319"/>
    </row>
    <row r="54" spans="1:178" x14ac:dyDescent="0.2">
      <c r="A54" s="415" t="s">
        <v>104</v>
      </c>
      <c r="B54" s="310" t="s">
        <v>105</v>
      </c>
      <c r="C54" s="313">
        <v>30</v>
      </c>
      <c r="D54" s="311" t="s">
        <v>37</v>
      </c>
      <c r="E54" s="312" t="s">
        <v>106</v>
      </c>
      <c r="F54" s="313"/>
      <c r="G54" s="313"/>
      <c r="I54" s="316"/>
      <c r="K54" s="354"/>
      <c r="L54" s="355"/>
      <c r="M54" s="355"/>
      <c r="N54" s="355"/>
      <c r="O54" s="357">
        <f>O53/20</f>
        <v>20.212499999999999</v>
      </c>
      <c r="P54" s="307">
        <f>(ROUND(O54,0))*$C54</f>
        <v>600</v>
      </c>
      <c r="Q54" s="307"/>
      <c r="R54" s="308"/>
      <c r="S54" s="319"/>
      <c r="T54" s="319"/>
      <c r="U54" s="319"/>
      <c r="V54" s="319"/>
      <c r="W54" s="319"/>
      <c r="X54" s="319"/>
      <c r="Y54" s="319"/>
      <c r="Z54" s="319"/>
      <c r="AA54" s="319"/>
      <c r="AB54" s="319"/>
      <c r="AC54" s="319"/>
      <c r="AD54" s="319"/>
      <c r="AE54" s="319"/>
      <c r="AF54" s="319"/>
      <c r="AG54" s="319"/>
      <c r="AH54" s="319"/>
      <c r="AI54" s="319"/>
      <c r="AJ54" s="319"/>
      <c r="AK54" s="319"/>
      <c r="AL54" s="319"/>
      <c r="AM54" s="319"/>
      <c r="AN54" s="319"/>
      <c r="AO54" s="319"/>
      <c r="AP54" s="319"/>
      <c r="AQ54" s="319"/>
      <c r="AR54" s="319"/>
      <c r="AS54" s="319"/>
      <c r="AT54" s="319"/>
      <c r="AU54" s="319"/>
      <c r="AV54" s="319"/>
      <c r="AW54" s="319"/>
      <c r="AX54" s="319"/>
      <c r="AY54" s="319"/>
      <c r="AZ54" s="319"/>
      <c r="BA54" s="319"/>
      <c r="BB54" s="319"/>
      <c r="BC54" s="319"/>
      <c r="BD54" s="319"/>
      <c r="BE54" s="319"/>
      <c r="BF54" s="319"/>
      <c r="BG54" s="319"/>
      <c r="BH54" s="319"/>
      <c r="BI54" s="319"/>
      <c r="BJ54" s="319"/>
      <c r="BK54" s="319"/>
      <c r="BL54" s="319"/>
      <c r="BM54" s="319"/>
      <c r="BN54" s="319"/>
      <c r="BO54" s="319"/>
      <c r="BP54" s="319"/>
      <c r="BQ54" s="319"/>
      <c r="BR54" s="319"/>
      <c r="BS54" s="319"/>
      <c r="BT54" s="319"/>
      <c r="BU54" s="319"/>
      <c r="BV54" s="319"/>
      <c r="BW54" s="319"/>
      <c r="BX54" s="319"/>
      <c r="BY54" s="319"/>
      <c r="BZ54" s="319"/>
      <c r="CA54" s="319"/>
      <c r="CB54" s="319"/>
      <c r="CC54" s="319"/>
      <c r="CD54" s="319"/>
      <c r="CE54" s="319"/>
      <c r="CF54" s="319"/>
      <c r="CG54" s="319"/>
      <c r="CH54" s="319"/>
      <c r="CI54" s="319"/>
      <c r="CJ54" s="319"/>
      <c r="CK54" s="319"/>
      <c r="CL54" s="319"/>
      <c r="CM54" s="319"/>
      <c r="CN54" s="319"/>
      <c r="CO54" s="319"/>
      <c r="CP54" s="319"/>
      <c r="CQ54" s="319"/>
      <c r="CR54" s="319"/>
      <c r="CS54" s="319"/>
      <c r="CT54" s="319"/>
      <c r="CU54" s="319"/>
      <c r="CV54" s="319"/>
      <c r="CW54" s="319"/>
      <c r="CX54" s="319"/>
      <c r="CY54" s="319"/>
      <c r="CZ54" s="319"/>
      <c r="DA54" s="319"/>
      <c r="DB54" s="319"/>
      <c r="DC54" s="319"/>
      <c r="DD54" s="319"/>
      <c r="DE54" s="319"/>
      <c r="DF54" s="319"/>
      <c r="DG54" s="319"/>
      <c r="DH54" s="319"/>
      <c r="DI54" s="319"/>
      <c r="DJ54" s="319"/>
      <c r="DK54" s="319"/>
      <c r="DL54" s="319"/>
      <c r="DM54" s="319"/>
      <c r="DN54" s="319"/>
      <c r="DO54" s="319"/>
      <c r="DP54" s="319"/>
      <c r="DQ54" s="319"/>
      <c r="DR54" s="319"/>
      <c r="DS54" s="319"/>
      <c r="DT54" s="319"/>
      <c r="DU54" s="319"/>
      <c r="DV54" s="319"/>
      <c r="DW54" s="319"/>
      <c r="DX54" s="319"/>
      <c r="DY54" s="319"/>
      <c r="DZ54" s="319"/>
      <c r="EA54" s="319"/>
      <c r="EB54" s="319"/>
      <c r="EC54" s="319"/>
      <c r="ED54" s="319"/>
      <c r="EE54" s="319"/>
      <c r="EF54" s="319"/>
      <c r="EG54" s="319"/>
      <c r="EH54" s="319"/>
      <c r="EI54" s="319"/>
      <c r="EJ54" s="319"/>
      <c r="EK54" s="319"/>
      <c r="EL54" s="319"/>
      <c r="EM54" s="319"/>
      <c r="EN54" s="319"/>
      <c r="EO54" s="319"/>
      <c r="EP54" s="319"/>
      <c r="EQ54" s="319"/>
      <c r="ER54" s="319"/>
      <c r="ES54" s="319"/>
      <c r="ET54" s="319"/>
      <c r="EU54" s="319"/>
      <c r="EV54" s="319"/>
      <c r="EW54" s="319"/>
      <c r="EX54" s="319"/>
      <c r="EY54" s="319"/>
      <c r="EZ54" s="319"/>
      <c r="FA54" s="319"/>
      <c r="FB54" s="319"/>
      <c r="FC54" s="319"/>
      <c r="FD54" s="319"/>
      <c r="FE54" s="319"/>
      <c r="FF54" s="319"/>
      <c r="FG54" s="319"/>
      <c r="FH54" s="319"/>
      <c r="FI54" s="319"/>
      <c r="FJ54" s="319"/>
      <c r="FK54" s="319"/>
      <c r="FL54" s="319"/>
      <c r="FM54" s="319"/>
      <c r="FN54" s="319"/>
      <c r="FO54" s="319"/>
      <c r="FP54" s="319"/>
      <c r="FQ54" s="319"/>
      <c r="FR54" s="319"/>
      <c r="FS54" s="319"/>
      <c r="FT54" s="319"/>
      <c r="FU54" s="319"/>
      <c r="FV54" s="319"/>
    </row>
    <row r="55" spans="1:178" x14ac:dyDescent="0.2">
      <c r="A55" s="415" t="s">
        <v>107</v>
      </c>
      <c r="B55" s="310" t="s">
        <v>108</v>
      </c>
      <c r="C55" s="313">
        <v>45</v>
      </c>
      <c r="D55" s="311" t="s">
        <v>37</v>
      </c>
      <c r="E55" s="312" t="s">
        <v>109</v>
      </c>
      <c r="F55" s="313"/>
      <c r="G55" s="313"/>
      <c r="I55" s="316"/>
      <c r="K55" s="354"/>
      <c r="L55" s="355"/>
      <c r="M55" s="355"/>
      <c r="N55" s="355"/>
      <c r="O55" s="357">
        <f>O53/30</f>
        <v>13.475</v>
      </c>
      <c r="P55" s="307">
        <f>(ROUND(O55,0))*$C55</f>
        <v>585</v>
      </c>
      <c r="Q55" s="307"/>
      <c r="R55" s="308"/>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c r="AR55" s="319"/>
      <c r="AS55" s="319"/>
      <c r="AT55" s="319"/>
      <c r="AU55" s="319"/>
      <c r="AV55" s="319"/>
      <c r="AW55" s="319"/>
      <c r="AX55" s="319"/>
      <c r="AY55" s="319"/>
      <c r="AZ55" s="319"/>
      <c r="BA55" s="319"/>
      <c r="BB55" s="319"/>
      <c r="BC55" s="319"/>
      <c r="BD55" s="319"/>
      <c r="BE55" s="319"/>
      <c r="BF55" s="319"/>
      <c r="BG55" s="319"/>
      <c r="BH55" s="319"/>
      <c r="BI55" s="319"/>
      <c r="BJ55" s="319"/>
      <c r="BK55" s="319"/>
      <c r="BL55" s="319"/>
      <c r="BM55" s="319"/>
      <c r="BN55" s="319"/>
      <c r="BO55" s="319"/>
      <c r="BP55" s="319"/>
      <c r="BQ55" s="319"/>
      <c r="BR55" s="319"/>
      <c r="BS55" s="319"/>
      <c r="BT55" s="319"/>
      <c r="BU55" s="319"/>
      <c r="BV55" s="319"/>
      <c r="BW55" s="319"/>
      <c r="BX55" s="319"/>
      <c r="BY55" s="319"/>
      <c r="BZ55" s="319"/>
      <c r="CA55" s="319"/>
      <c r="CB55" s="319"/>
      <c r="CC55" s="319"/>
      <c r="CD55" s="319"/>
      <c r="CE55" s="319"/>
      <c r="CF55" s="319"/>
      <c r="CG55" s="319"/>
      <c r="CH55" s="319"/>
      <c r="CI55" s="319"/>
      <c r="CJ55" s="319"/>
      <c r="CK55" s="319"/>
      <c r="CL55" s="319"/>
      <c r="CM55" s="319"/>
      <c r="CN55" s="319"/>
      <c r="CO55" s="319"/>
      <c r="CP55" s="319"/>
      <c r="CQ55" s="319"/>
      <c r="CR55" s="319"/>
      <c r="CS55" s="319"/>
      <c r="CT55" s="319"/>
      <c r="CU55" s="319"/>
      <c r="CV55" s="319"/>
      <c r="CW55" s="319"/>
      <c r="CX55" s="319"/>
      <c r="CY55" s="319"/>
      <c r="CZ55" s="319"/>
      <c r="DA55" s="319"/>
      <c r="DB55" s="319"/>
      <c r="DC55" s="319"/>
      <c r="DD55" s="319"/>
      <c r="DE55" s="319"/>
      <c r="DF55" s="319"/>
      <c r="DG55" s="319"/>
      <c r="DH55" s="319"/>
      <c r="DI55" s="319"/>
      <c r="DJ55" s="319"/>
      <c r="DK55" s="319"/>
      <c r="DL55" s="319"/>
      <c r="DM55" s="319"/>
      <c r="DN55" s="319"/>
      <c r="DO55" s="319"/>
      <c r="DP55" s="319"/>
      <c r="DQ55" s="319"/>
      <c r="DR55" s="319"/>
      <c r="DS55" s="319"/>
      <c r="DT55" s="319"/>
      <c r="DU55" s="319"/>
      <c r="DV55" s="319"/>
      <c r="DW55" s="319"/>
      <c r="DX55" s="319"/>
      <c r="DY55" s="319"/>
      <c r="DZ55" s="319"/>
      <c r="EA55" s="319"/>
      <c r="EB55" s="319"/>
      <c r="EC55" s="319"/>
      <c r="ED55" s="319"/>
      <c r="EE55" s="319"/>
      <c r="EF55" s="319"/>
      <c r="EG55" s="319"/>
      <c r="EH55" s="319"/>
      <c r="EI55" s="319"/>
      <c r="EJ55" s="319"/>
      <c r="EK55" s="319"/>
      <c r="EL55" s="319"/>
      <c r="EM55" s="319"/>
      <c r="EN55" s="319"/>
      <c r="EO55" s="319"/>
      <c r="EP55" s="319"/>
      <c r="EQ55" s="319"/>
      <c r="ER55" s="319"/>
      <c r="ES55" s="319"/>
      <c r="ET55" s="319"/>
      <c r="EU55" s="319"/>
      <c r="EV55" s="319"/>
      <c r="EW55" s="319"/>
      <c r="EX55" s="319"/>
      <c r="EY55" s="319"/>
      <c r="EZ55" s="319"/>
      <c r="FA55" s="319"/>
      <c r="FB55" s="319"/>
      <c r="FC55" s="319"/>
      <c r="FD55" s="319"/>
      <c r="FE55" s="319"/>
      <c r="FF55" s="319"/>
      <c r="FG55" s="319"/>
      <c r="FH55" s="319"/>
      <c r="FI55" s="319"/>
      <c r="FJ55" s="319"/>
      <c r="FK55" s="319"/>
      <c r="FL55" s="319"/>
      <c r="FM55" s="319"/>
      <c r="FN55" s="319"/>
      <c r="FO55" s="319"/>
      <c r="FP55" s="319"/>
      <c r="FQ55" s="319"/>
      <c r="FR55" s="319"/>
      <c r="FS55" s="319"/>
      <c r="FT55" s="319"/>
      <c r="FU55" s="319"/>
      <c r="FV55" s="319"/>
    </row>
    <row r="56" spans="1:178" x14ac:dyDescent="0.2">
      <c r="A56" s="415" t="s">
        <v>470</v>
      </c>
      <c r="B56" s="310" t="s">
        <v>111</v>
      </c>
      <c r="C56" s="313">
        <v>15</v>
      </c>
      <c r="D56" s="311" t="s">
        <v>37</v>
      </c>
      <c r="E56" s="312" t="s">
        <v>50</v>
      </c>
      <c r="F56" s="313"/>
      <c r="G56" s="313"/>
      <c r="I56" s="316"/>
      <c r="K56" s="354"/>
      <c r="L56" s="355"/>
      <c r="M56" s="355"/>
      <c r="N56" s="355"/>
      <c r="O56" s="357">
        <v>16</v>
      </c>
      <c r="P56" s="307">
        <f>(ROUND(O56,0))*$C56</f>
        <v>240</v>
      </c>
      <c r="Q56" s="307"/>
      <c r="R56" s="308"/>
      <c r="S56" s="319"/>
      <c r="T56" s="319"/>
      <c r="U56" s="319"/>
      <c r="V56" s="319"/>
      <c r="W56" s="319"/>
      <c r="X56" s="319"/>
      <c r="Y56" s="319"/>
      <c r="Z56" s="319"/>
      <c r="AA56" s="319"/>
      <c r="AB56" s="319"/>
      <c r="AC56" s="319"/>
      <c r="AD56" s="319"/>
      <c r="AE56" s="319"/>
      <c r="AF56" s="319"/>
      <c r="AG56" s="319"/>
      <c r="AH56" s="319"/>
      <c r="AI56" s="319"/>
      <c r="AJ56" s="319"/>
      <c r="AK56" s="319"/>
      <c r="AL56" s="319"/>
      <c r="AM56" s="319"/>
      <c r="AN56" s="319"/>
      <c r="AO56" s="319"/>
      <c r="AP56" s="319"/>
      <c r="AQ56" s="319"/>
      <c r="AR56" s="319"/>
      <c r="AS56" s="319"/>
      <c r="AT56" s="319"/>
      <c r="AU56" s="319"/>
      <c r="AV56" s="319"/>
      <c r="AW56" s="319"/>
      <c r="AX56" s="319"/>
      <c r="AY56" s="319"/>
      <c r="AZ56" s="319"/>
      <c r="BA56" s="319"/>
      <c r="BB56" s="319"/>
      <c r="BC56" s="319"/>
      <c r="BD56" s="319"/>
      <c r="BE56" s="319"/>
      <c r="BF56" s="319"/>
      <c r="BG56" s="319"/>
      <c r="BH56" s="319"/>
      <c r="BI56" s="319"/>
      <c r="BJ56" s="319"/>
      <c r="BK56" s="319"/>
      <c r="BL56" s="319"/>
      <c r="BM56" s="319"/>
      <c r="BN56" s="319"/>
      <c r="BO56" s="319"/>
      <c r="BP56" s="319"/>
      <c r="BQ56" s="319"/>
      <c r="BR56" s="319"/>
      <c r="BS56" s="319"/>
      <c r="BT56" s="319"/>
      <c r="BU56" s="319"/>
      <c r="BV56" s="319"/>
      <c r="BW56" s="319"/>
      <c r="BX56" s="319"/>
      <c r="BY56" s="319"/>
      <c r="BZ56" s="319"/>
      <c r="CA56" s="319"/>
      <c r="CB56" s="319"/>
      <c r="CC56" s="319"/>
      <c r="CD56" s="319"/>
      <c r="CE56" s="319"/>
      <c r="CF56" s="319"/>
      <c r="CG56" s="319"/>
      <c r="CH56" s="319"/>
      <c r="CI56" s="319"/>
      <c r="CJ56" s="319"/>
      <c r="CK56" s="319"/>
      <c r="CL56" s="319"/>
      <c r="CM56" s="319"/>
      <c r="CN56" s="319"/>
      <c r="CO56" s="319"/>
      <c r="CP56" s="319"/>
      <c r="CQ56" s="319"/>
      <c r="CR56" s="319"/>
      <c r="CS56" s="319"/>
      <c r="CT56" s="319"/>
      <c r="CU56" s="319"/>
      <c r="CV56" s="319"/>
      <c r="CW56" s="319"/>
      <c r="CX56" s="319"/>
      <c r="CY56" s="319"/>
      <c r="CZ56" s="319"/>
      <c r="DA56" s="319"/>
      <c r="DB56" s="319"/>
      <c r="DC56" s="319"/>
      <c r="DD56" s="319"/>
      <c r="DE56" s="319"/>
      <c r="DF56" s="319"/>
      <c r="DG56" s="319"/>
      <c r="DH56" s="319"/>
      <c r="DI56" s="319"/>
      <c r="DJ56" s="319"/>
      <c r="DK56" s="319"/>
      <c r="DL56" s="319"/>
      <c r="DM56" s="319"/>
      <c r="DN56" s="319"/>
      <c r="DO56" s="319"/>
      <c r="DP56" s="319"/>
      <c r="DQ56" s="319"/>
      <c r="DR56" s="319"/>
      <c r="DS56" s="319"/>
      <c r="DT56" s="319"/>
      <c r="DU56" s="319"/>
      <c r="DV56" s="319"/>
      <c r="DW56" s="319"/>
      <c r="DX56" s="319"/>
      <c r="DY56" s="319"/>
      <c r="DZ56" s="319"/>
      <c r="EA56" s="319"/>
      <c r="EB56" s="319"/>
      <c r="EC56" s="319"/>
      <c r="ED56" s="319"/>
      <c r="EE56" s="319"/>
      <c r="EF56" s="319"/>
      <c r="EG56" s="319"/>
      <c r="EH56" s="319"/>
      <c r="EI56" s="319"/>
      <c r="EJ56" s="319"/>
      <c r="EK56" s="319"/>
      <c r="EL56" s="319"/>
      <c r="EM56" s="319"/>
      <c r="EN56" s="319"/>
      <c r="EO56" s="319"/>
      <c r="EP56" s="319"/>
      <c r="EQ56" s="319"/>
      <c r="ER56" s="319"/>
      <c r="ES56" s="319"/>
      <c r="ET56" s="319"/>
      <c r="EU56" s="319"/>
      <c r="EV56" s="319"/>
      <c r="EW56" s="319"/>
      <c r="EX56" s="319"/>
      <c r="EY56" s="319"/>
      <c r="EZ56" s="319"/>
      <c r="FA56" s="319"/>
      <c r="FB56" s="319"/>
      <c r="FC56" s="319"/>
      <c r="FD56" s="319"/>
      <c r="FE56" s="319"/>
      <c r="FF56" s="319"/>
      <c r="FG56" s="319"/>
      <c r="FH56" s="319"/>
      <c r="FI56" s="319"/>
      <c r="FJ56" s="319"/>
      <c r="FK56" s="319"/>
      <c r="FL56" s="319"/>
      <c r="FM56" s="319"/>
      <c r="FN56" s="319"/>
      <c r="FO56" s="319"/>
      <c r="FP56" s="319"/>
      <c r="FQ56" s="319"/>
      <c r="FR56" s="319"/>
      <c r="FS56" s="319"/>
      <c r="FT56" s="319"/>
      <c r="FU56" s="319"/>
      <c r="FV56" s="319"/>
    </row>
    <row r="57" spans="1:178" x14ac:dyDescent="0.2">
      <c r="A57" s="415" t="s">
        <v>471</v>
      </c>
      <c r="B57" s="310" t="s">
        <v>111</v>
      </c>
      <c r="C57" s="313">
        <v>15</v>
      </c>
      <c r="D57" s="311" t="s">
        <v>37</v>
      </c>
      <c r="E57" s="312" t="s">
        <v>50</v>
      </c>
      <c r="F57" s="313"/>
      <c r="G57" s="313"/>
      <c r="I57" s="316"/>
      <c r="K57" s="354"/>
      <c r="L57" s="355"/>
      <c r="M57" s="355"/>
      <c r="N57" s="355"/>
      <c r="O57" s="357">
        <v>8</v>
      </c>
      <c r="P57" s="307">
        <f>(ROUND(O57,0))*$C57</f>
        <v>120</v>
      </c>
      <c r="Q57" s="307"/>
      <c r="R57" s="308"/>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319"/>
      <c r="AP57" s="319"/>
      <c r="AQ57" s="319"/>
      <c r="AR57" s="319"/>
      <c r="AS57" s="319"/>
      <c r="AT57" s="319"/>
      <c r="AU57" s="319"/>
      <c r="AV57" s="319"/>
      <c r="AW57" s="319"/>
      <c r="AX57" s="319"/>
      <c r="AY57" s="319"/>
      <c r="AZ57" s="319"/>
      <c r="BA57" s="319"/>
      <c r="BB57" s="319"/>
      <c r="BC57" s="319"/>
      <c r="BD57" s="319"/>
      <c r="BE57" s="319"/>
      <c r="BF57" s="319"/>
      <c r="BG57" s="319"/>
      <c r="BH57" s="319"/>
      <c r="BI57" s="319"/>
      <c r="BJ57" s="319"/>
      <c r="BK57" s="319"/>
      <c r="BL57" s="319"/>
      <c r="BM57" s="319"/>
      <c r="BN57" s="319"/>
      <c r="BO57" s="319"/>
      <c r="BP57" s="319"/>
      <c r="BQ57" s="319"/>
      <c r="BR57" s="319"/>
      <c r="BS57" s="319"/>
      <c r="BT57" s="319"/>
      <c r="BU57" s="319"/>
      <c r="BV57" s="319"/>
      <c r="BW57" s="319"/>
      <c r="BX57" s="319"/>
      <c r="BY57" s="319"/>
      <c r="BZ57" s="319"/>
      <c r="CA57" s="319"/>
      <c r="CB57" s="319"/>
      <c r="CC57" s="319"/>
      <c r="CD57" s="319"/>
      <c r="CE57" s="319"/>
      <c r="CF57" s="319"/>
      <c r="CG57" s="319"/>
      <c r="CH57" s="319"/>
      <c r="CI57" s="319"/>
      <c r="CJ57" s="319"/>
      <c r="CK57" s="319"/>
      <c r="CL57" s="319"/>
      <c r="CM57" s="319"/>
      <c r="CN57" s="319"/>
      <c r="CO57" s="319"/>
      <c r="CP57" s="319"/>
      <c r="CQ57" s="319"/>
      <c r="CR57" s="319"/>
      <c r="CS57" s="319"/>
      <c r="CT57" s="319"/>
      <c r="CU57" s="319"/>
      <c r="CV57" s="319"/>
      <c r="CW57" s="319"/>
      <c r="CX57" s="319"/>
      <c r="CY57" s="319"/>
      <c r="CZ57" s="319"/>
      <c r="DA57" s="319"/>
      <c r="DB57" s="319"/>
      <c r="DC57" s="319"/>
      <c r="DD57" s="319"/>
      <c r="DE57" s="319"/>
      <c r="DF57" s="319"/>
      <c r="DG57" s="319"/>
      <c r="DH57" s="319"/>
      <c r="DI57" s="319"/>
      <c r="DJ57" s="319"/>
      <c r="DK57" s="319"/>
      <c r="DL57" s="319"/>
      <c r="DM57" s="319"/>
      <c r="DN57" s="319"/>
      <c r="DO57" s="319"/>
      <c r="DP57" s="319"/>
      <c r="DQ57" s="319"/>
      <c r="DR57" s="319"/>
      <c r="DS57" s="319"/>
      <c r="DT57" s="319"/>
      <c r="DU57" s="319"/>
      <c r="DV57" s="319"/>
      <c r="DW57" s="319"/>
      <c r="DX57" s="319"/>
      <c r="DY57" s="319"/>
      <c r="DZ57" s="319"/>
      <c r="EA57" s="319"/>
      <c r="EB57" s="319"/>
      <c r="EC57" s="319"/>
      <c r="ED57" s="319"/>
      <c r="EE57" s="319"/>
      <c r="EF57" s="319"/>
      <c r="EG57" s="319"/>
      <c r="EH57" s="319"/>
      <c r="EI57" s="319"/>
      <c r="EJ57" s="319"/>
      <c r="EK57" s="319"/>
      <c r="EL57" s="319"/>
      <c r="EM57" s="319"/>
      <c r="EN57" s="319"/>
      <c r="EO57" s="319"/>
      <c r="EP57" s="319"/>
      <c r="EQ57" s="319"/>
      <c r="ER57" s="319"/>
      <c r="ES57" s="319"/>
      <c r="ET57" s="319"/>
      <c r="EU57" s="319"/>
      <c r="EV57" s="319"/>
      <c r="EW57" s="319"/>
      <c r="EX57" s="319"/>
      <c r="EY57" s="319"/>
      <c r="EZ57" s="319"/>
      <c r="FA57" s="319"/>
      <c r="FB57" s="319"/>
      <c r="FC57" s="319"/>
      <c r="FD57" s="319"/>
      <c r="FE57" s="319"/>
      <c r="FF57" s="319"/>
      <c r="FG57" s="319"/>
      <c r="FH57" s="319"/>
      <c r="FI57" s="319"/>
      <c r="FJ57" s="319"/>
      <c r="FK57" s="319"/>
      <c r="FL57" s="319"/>
      <c r="FM57" s="319"/>
      <c r="FN57" s="319"/>
      <c r="FO57" s="319"/>
      <c r="FP57" s="319"/>
      <c r="FQ57" s="319"/>
      <c r="FR57" s="319"/>
      <c r="FS57" s="319"/>
      <c r="FT57" s="319"/>
      <c r="FU57" s="319"/>
      <c r="FV57" s="319"/>
    </row>
    <row r="58" spans="1:178" x14ac:dyDescent="0.2">
      <c r="A58" s="415" t="s">
        <v>113</v>
      </c>
      <c r="B58" s="310" t="s">
        <v>114</v>
      </c>
      <c r="C58" s="418">
        <v>0.5</v>
      </c>
      <c r="D58" s="311"/>
      <c r="E58" s="312"/>
      <c r="F58" s="313"/>
      <c r="G58" s="313"/>
      <c r="I58" s="316"/>
      <c r="K58" s="354"/>
      <c r="L58" s="355"/>
      <c r="M58" s="355"/>
      <c r="N58" s="355"/>
      <c r="O58" s="357"/>
      <c r="P58" s="307">
        <f>(SUM(P49:P57))*$C58</f>
        <v>2389.5</v>
      </c>
      <c r="Q58" s="307"/>
      <c r="R58" s="308"/>
      <c r="S58" s="319"/>
      <c r="T58" s="319"/>
      <c r="U58" s="319"/>
      <c r="V58" s="319"/>
      <c r="W58" s="319"/>
      <c r="X58" s="319"/>
      <c r="Y58" s="319"/>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319"/>
      <c r="AV58" s="319"/>
      <c r="AW58" s="319"/>
      <c r="AX58" s="319"/>
      <c r="AY58" s="319"/>
      <c r="AZ58" s="319"/>
      <c r="BA58" s="319"/>
      <c r="BB58" s="319"/>
      <c r="BC58" s="319"/>
      <c r="BD58" s="319"/>
      <c r="BE58" s="319"/>
      <c r="BF58" s="319"/>
      <c r="BG58" s="319"/>
      <c r="BH58" s="319"/>
      <c r="BI58" s="319"/>
      <c r="BJ58" s="319"/>
      <c r="BK58" s="319"/>
      <c r="BL58" s="319"/>
      <c r="BM58" s="319"/>
      <c r="BN58" s="319"/>
      <c r="BO58" s="319"/>
      <c r="BP58" s="319"/>
      <c r="BQ58" s="319"/>
      <c r="BR58" s="319"/>
      <c r="BS58" s="319"/>
      <c r="BT58" s="319"/>
      <c r="BU58" s="319"/>
      <c r="BV58" s="319"/>
      <c r="BW58" s="319"/>
      <c r="BX58" s="319"/>
      <c r="BY58" s="319"/>
      <c r="BZ58" s="319"/>
      <c r="CA58" s="319"/>
      <c r="CB58" s="319"/>
      <c r="CC58" s="319"/>
      <c r="CD58" s="319"/>
      <c r="CE58" s="319"/>
      <c r="CF58" s="319"/>
      <c r="CG58" s="319"/>
      <c r="CH58" s="319"/>
      <c r="CI58" s="319"/>
      <c r="CJ58" s="319"/>
      <c r="CK58" s="319"/>
      <c r="CL58" s="319"/>
      <c r="CM58" s="319"/>
      <c r="CN58" s="319"/>
      <c r="CO58" s="319"/>
      <c r="CP58" s="319"/>
      <c r="CQ58" s="319"/>
      <c r="CR58" s="319"/>
      <c r="CS58" s="319"/>
      <c r="CT58" s="319"/>
      <c r="CU58" s="319"/>
      <c r="CV58" s="319"/>
      <c r="CW58" s="319"/>
      <c r="CX58" s="319"/>
      <c r="CY58" s="319"/>
      <c r="CZ58" s="319"/>
      <c r="DA58" s="319"/>
      <c r="DB58" s="319"/>
      <c r="DC58" s="319"/>
      <c r="DD58" s="319"/>
      <c r="DE58" s="319"/>
      <c r="DF58" s="319"/>
      <c r="DG58" s="319"/>
      <c r="DH58" s="319"/>
      <c r="DI58" s="319"/>
      <c r="DJ58" s="319"/>
      <c r="DK58" s="319"/>
      <c r="DL58" s="319"/>
      <c r="DM58" s="319"/>
      <c r="DN58" s="319"/>
      <c r="DO58" s="319"/>
      <c r="DP58" s="319"/>
      <c r="DQ58" s="319"/>
      <c r="DR58" s="319"/>
      <c r="DS58" s="319"/>
      <c r="DT58" s="319"/>
      <c r="DU58" s="319"/>
      <c r="DV58" s="319"/>
      <c r="DW58" s="319"/>
      <c r="DX58" s="319"/>
      <c r="DY58" s="319"/>
      <c r="DZ58" s="319"/>
      <c r="EA58" s="319"/>
      <c r="EB58" s="319"/>
      <c r="EC58" s="319"/>
      <c r="ED58" s="319"/>
      <c r="EE58" s="319"/>
      <c r="EF58" s="319"/>
      <c r="EG58" s="319"/>
      <c r="EH58" s="319"/>
      <c r="EI58" s="319"/>
      <c r="EJ58" s="319"/>
      <c r="EK58" s="319"/>
      <c r="EL58" s="319"/>
      <c r="EM58" s="319"/>
      <c r="EN58" s="319"/>
      <c r="EO58" s="319"/>
      <c r="EP58" s="319"/>
      <c r="EQ58" s="319"/>
      <c r="ER58" s="319"/>
      <c r="ES58" s="319"/>
      <c r="ET58" s="319"/>
      <c r="EU58" s="319"/>
      <c r="EV58" s="319"/>
      <c r="EW58" s="319"/>
      <c r="EX58" s="319"/>
      <c r="EY58" s="319"/>
      <c r="EZ58" s="319"/>
      <c r="FA58" s="319"/>
      <c r="FB58" s="319"/>
      <c r="FC58" s="319"/>
      <c r="FD58" s="319"/>
      <c r="FE58" s="319"/>
      <c r="FF58" s="319"/>
      <c r="FG58" s="319"/>
      <c r="FH58" s="319"/>
      <c r="FI58" s="319"/>
      <c r="FJ58" s="319"/>
      <c r="FK58" s="319"/>
      <c r="FL58" s="319"/>
      <c r="FM58" s="319"/>
      <c r="FN58" s="319"/>
      <c r="FO58" s="319"/>
      <c r="FP58" s="319"/>
      <c r="FQ58" s="319"/>
      <c r="FR58" s="319"/>
      <c r="FS58" s="319"/>
      <c r="FT58" s="319"/>
      <c r="FU58" s="319"/>
      <c r="FV58" s="319"/>
    </row>
    <row r="59" spans="1:178" ht="13.5" thickBot="1" x14ac:dyDescent="0.25">
      <c r="A59" s="69" t="s">
        <v>118</v>
      </c>
      <c r="B59" s="310"/>
      <c r="C59" s="313"/>
      <c r="D59" s="311"/>
      <c r="E59" s="312"/>
      <c r="F59" s="313"/>
      <c r="G59" s="313"/>
      <c r="I59" s="316"/>
      <c r="K59" s="354"/>
      <c r="L59" s="355"/>
      <c r="M59" s="355"/>
      <c r="N59" s="355"/>
      <c r="O59" s="357"/>
      <c r="P59" s="307"/>
      <c r="Q59" s="61">
        <f>SUM(P60:P64)</f>
        <v>21658</v>
      </c>
      <c r="R59" s="308"/>
      <c r="S59" s="319"/>
      <c r="T59" s="319"/>
      <c r="U59" s="319"/>
      <c r="V59" s="319"/>
      <c r="W59" s="319"/>
      <c r="X59" s="319"/>
      <c r="Y59" s="319"/>
      <c r="Z59" s="319"/>
      <c r="AA59" s="319"/>
      <c r="AB59" s="319"/>
      <c r="AC59" s="319"/>
      <c r="AD59" s="319"/>
      <c r="AE59" s="319"/>
      <c r="AF59" s="319"/>
      <c r="AG59" s="319"/>
      <c r="AH59" s="319"/>
      <c r="AI59" s="319"/>
      <c r="AJ59" s="319"/>
      <c r="AK59" s="319"/>
      <c r="AL59" s="319"/>
      <c r="AM59" s="319"/>
      <c r="AN59" s="319"/>
      <c r="AO59" s="319"/>
      <c r="AP59" s="319"/>
      <c r="AQ59" s="319"/>
      <c r="AR59" s="319"/>
      <c r="AS59" s="319"/>
      <c r="AT59" s="319"/>
      <c r="AU59" s="319"/>
      <c r="AV59" s="319"/>
      <c r="AW59" s="319"/>
      <c r="AX59" s="319"/>
      <c r="AY59" s="319"/>
      <c r="AZ59" s="319"/>
      <c r="BA59" s="319"/>
      <c r="BB59" s="319"/>
      <c r="BC59" s="319"/>
      <c r="BD59" s="319"/>
      <c r="BE59" s="319"/>
      <c r="BF59" s="319"/>
      <c r="BG59" s="319"/>
      <c r="BH59" s="319"/>
      <c r="BI59" s="319"/>
      <c r="BJ59" s="319"/>
      <c r="BK59" s="319"/>
      <c r="BL59" s="319"/>
      <c r="BM59" s="319"/>
      <c r="BN59" s="319"/>
      <c r="BO59" s="319"/>
      <c r="BP59" s="319"/>
      <c r="BQ59" s="319"/>
      <c r="BR59" s="319"/>
      <c r="BS59" s="319"/>
      <c r="BT59" s="319"/>
      <c r="BU59" s="319"/>
      <c r="BV59" s="319"/>
      <c r="BW59" s="319"/>
      <c r="BX59" s="319"/>
      <c r="BY59" s="319"/>
      <c r="BZ59" s="319"/>
      <c r="CA59" s="319"/>
      <c r="CB59" s="319"/>
      <c r="CC59" s="319"/>
      <c r="CD59" s="319"/>
      <c r="CE59" s="319"/>
      <c r="CF59" s="319"/>
      <c r="CG59" s="319"/>
      <c r="CH59" s="319"/>
      <c r="CI59" s="319"/>
      <c r="CJ59" s="319"/>
      <c r="CK59" s="319"/>
      <c r="CL59" s="319"/>
      <c r="CM59" s="319"/>
      <c r="CN59" s="319"/>
      <c r="CO59" s="319"/>
      <c r="CP59" s="319"/>
      <c r="CQ59" s="319"/>
      <c r="CR59" s="319"/>
      <c r="CS59" s="319"/>
      <c r="CT59" s="319"/>
      <c r="CU59" s="319"/>
      <c r="CV59" s="319"/>
      <c r="CW59" s="319"/>
      <c r="CX59" s="319"/>
      <c r="CY59" s="319"/>
      <c r="CZ59" s="319"/>
      <c r="DA59" s="319"/>
      <c r="DB59" s="319"/>
      <c r="DC59" s="319"/>
      <c r="DD59" s="319"/>
      <c r="DE59" s="319"/>
      <c r="DF59" s="319"/>
      <c r="DG59" s="319"/>
      <c r="DH59" s="319"/>
      <c r="DI59" s="319"/>
      <c r="DJ59" s="319"/>
      <c r="DK59" s="319"/>
      <c r="DL59" s="319"/>
      <c r="DM59" s="319"/>
      <c r="DN59" s="319"/>
      <c r="DO59" s="319"/>
      <c r="DP59" s="319"/>
      <c r="DQ59" s="319"/>
      <c r="DR59" s="319"/>
      <c r="DS59" s="319"/>
      <c r="DT59" s="319"/>
      <c r="DU59" s="319"/>
      <c r="DV59" s="319"/>
      <c r="DW59" s="319"/>
      <c r="DX59" s="319"/>
      <c r="DY59" s="319"/>
      <c r="DZ59" s="319"/>
      <c r="EA59" s="319"/>
      <c r="EB59" s="319"/>
      <c r="EC59" s="319"/>
      <c r="ED59" s="319"/>
      <c r="EE59" s="319"/>
      <c r="EF59" s="319"/>
      <c r="EG59" s="319"/>
      <c r="EH59" s="319"/>
      <c r="EI59" s="319"/>
      <c r="EJ59" s="319"/>
      <c r="EK59" s="319"/>
      <c r="EL59" s="319"/>
      <c r="EM59" s="319"/>
      <c r="EN59" s="319"/>
      <c r="EO59" s="319"/>
      <c r="EP59" s="319"/>
      <c r="EQ59" s="319"/>
      <c r="ER59" s="319"/>
      <c r="ES59" s="319"/>
      <c r="ET59" s="319"/>
      <c r="EU59" s="319"/>
      <c r="EV59" s="319"/>
      <c r="EW59" s="319"/>
      <c r="EX59" s="319"/>
      <c r="EY59" s="319"/>
      <c r="EZ59" s="319"/>
      <c r="FA59" s="319"/>
      <c r="FB59" s="319"/>
      <c r="FC59" s="319"/>
      <c r="FD59" s="319"/>
      <c r="FE59" s="319"/>
      <c r="FF59" s="319"/>
      <c r="FG59" s="319"/>
      <c r="FH59" s="319"/>
      <c r="FI59" s="319"/>
      <c r="FJ59" s="319"/>
      <c r="FK59" s="319"/>
      <c r="FL59" s="319"/>
      <c r="FM59" s="319"/>
      <c r="FN59" s="319"/>
      <c r="FO59" s="319"/>
      <c r="FP59" s="319"/>
      <c r="FQ59" s="319"/>
      <c r="FR59" s="319"/>
      <c r="FS59" s="319"/>
      <c r="FT59" s="319"/>
      <c r="FU59" s="319"/>
      <c r="FV59" s="319"/>
    </row>
    <row r="60" spans="1:178" ht="39" thickBot="1" x14ac:dyDescent="0.25">
      <c r="A60" s="366" t="s">
        <v>119</v>
      </c>
      <c r="B60" s="361" t="s">
        <v>257</v>
      </c>
      <c r="C60" s="313">
        <v>8892</v>
      </c>
      <c r="D60" s="311" t="s">
        <v>37</v>
      </c>
      <c r="E60" s="361" t="s">
        <v>121</v>
      </c>
      <c r="F60" s="313"/>
      <c r="G60" s="313"/>
      <c r="I60" s="315" t="s">
        <v>293</v>
      </c>
      <c r="J60" s="413">
        <f>'2-Allowable Area'!$J$37</f>
        <v>2</v>
      </c>
      <c r="K60" s="354"/>
      <c r="L60" s="355"/>
      <c r="M60" s="355"/>
      <c r="N60" s="355">
        <f>O60*40</f>
        <v>80</v>
      </c>
      <c r="O60" s="413">
        <f>$J60</f>
        <v>2</v>
      </c>
      <c r="P60" s="307">
        <f>(SUM(O60:O60))*$C60</f>
        <v>17784</v>
      </c>
      <c r="Q60" s="307"/>
      <c r="R60" s="308"/>
      <c r="S60" s="319"/>
      <c r="T60" s="319"/>
      <c r="U60" s="319"/>
      <c r="V60" s="319"/>
      <c r="W60" s="319"/>
      <c r="X60" s="319"/>
      <c r="Y60" s="319"/>
      <c r="Z60" s="319"/>
      <c r="AA60" s="319"/>
      <c r="AB60" s="319"/>
      <c r="AC60" s="319"/>
      <c r="AD60" s="319"/>
      <c r="AE60" s="319"/>
      <c r="AF60" s="319"/>
      <c r="AG60" s="319"/>
      <c r="AH60" s="319"/>
      <c r="AI60" s="319"/>
      <c r="AJ60" s="319"/>
      <c r="AK60" s="319"/>
      <c r="AL60" s="319"/>
      <c r="AM60" s="319"/>
      <c r="AN60" s="319"/>
      <c r="AO60" s="319"/>
      <c r="AP60" s="319"/>
      <c r="AQ60" s="319"/>
      <c r="AR60" s="319"/>
      <c r="AS60" s="319"/>
      <c r="AT60" s="319"/>
      <c r="AU60" s="319"/>
      <c r="AV60" s="319"/>
      <c r="AW60" s="319"/>
      <c r="AX60" s="319"/>
      <c r="AY60" s="319"/>
      <c r="AZ60" s="319"/>
      <c r="BA60" s="319"/>
      <c r="BB60" s="319"/>
      <c r="BC60" s="319"/>
      <c r="BD60" s="319"/>
      <c r="BE60" s="319"/>
      <c r="BF60" s="319"/>
      <c r="BG60" s="319"/>
      <c r="BH60" s="319"/>
      <c r="BI60" s="319"/>
      <c r="BJ60" s="319"/>
      <c r="BK60" s="319"/>
      <c r="BL60" s="319"/>
      <c r="BM60" s="319"/>
      <c r="BN60" s="319"/>
      <c r="BO60" s="319"/>
      <c r="BP60" s="319"/>
      <c r="BQ60" s="319"/>
      <c r="BR60" s="319"/>
      <c r="BS60" s="319"/>
      <c r="BT60" s="319"/>
      <c r="BU60" s="319"/>
      <c r="BV60" s="319"/>
      <c r="BW60" s="319"/>
      <c r="BX60" s="319"/>
      <c r="BY60" s="319"/>
      <c r="BZ60" s="319"/>
      <c r="CA60" s="319"/>
      <c r="CB60" s="319"/>
      <c r="CC60" s="319"/>
      <c r="CD60" s="319"/>
      <c r="CE60" s="319"/>
      <c r="CF60" s="319"/>
      <c r="CG60" s="319"/>
      <c r="CH60" s="319"/>
      <c r="CI60" s="319"/>
      <c r="CJ60" s="319"/>
      <c r="CK60" s="319"/>
      <c r="CL60" s="319"/>
      <c r="CM60" s="319"/>
      <c r="CN60" s="319"/>
      <c r="CO60" s="319"/>
      <c r="CP60" s="319"/>
      <c r="CQ60" s="319"/>
      <c r="CR60" s="319"/>
      <c r="CS60" s="319"/>
      <c r="CT60" s="319"/>
      <c r="CU60" s="319"/>
      <c r="CV60" s="319"/>
      <c r="CW60" s="319"/>
      <c r="CX60" s="319"/>
      <c r="CY60" s="319"/>
      <c r="CZ60" s="319"/>
      <c r="DA60" s="319"/>
      <c r="DB60" s="319"/>
      <c r="DC60" s="319"/>
      <c r="DD60" s="319"/>
      <c r="DE60" s="319"/>
      <c r="DF60" s="319"/>
      <c r="DG60" s="319"/>
      <c r="DH60" s="319"/>
      <c r="DI60" s="319"/>
      <c r="DJ60" s="319"/>
      <c r="DK60" s="319"/>
      <c r="DL60" s="319"/>
      <c r="DM60" s="319"/>
      <c r="DN60" s="319"/>
      <c r="DO60" s="319"/>
      <c r="DP60" s="319"/>
      <c r="DQ60" s="319"/>
      <c r="DR60" s="319"/>
      <c r="DS60" s="319"/>
      <c r="DT60" s="319"/>
      <c r="DU60" s="319"/>
      <c r="DV60" s="319"/>
      <c r="DW60" s="319"/>
      <c r="DX60" s="319"/>
      <c r="DY60" s="319"/>
      <c r="DZ60" s="319"/>
      <c r="EA60" s="319"/>
      <c r="EB60" s="319"/>
      <c r="EC60" s="319"/>
      <c r="ED60" s="319"/>
      <c r="EE60" s="319"/>
      <c r="EF60" s="319"/>
      <c r="EG60" s="319"/>
      <c r="EH60" s="319"/>
      <c r="EI60" s="319"/>
      <c r="EJ60" s="319"/>
      <c r="EK60" s="319"/>
      <c r="EL60" s="319"/>
      <c r="EM60" s="319"/>
      <c r="EN60" s="319"/>
      <c r="EO60" s="319"/>
      <c r="EP60" s="319"/>
      <c r="EQ60" s="319"/>
      <c r="ER60" s="319"/>
      <c r="ES60" s="319"/>
      <c r="ET60" s="319"/>
      <c r="EU60" s="319"/>
      <c r="EV60" s="319"/>
      <c r="EW60" s="319"/>
      <c r="EX60" s="319"/>
      <c r="EY60" s="319"/>
      <c r="EZ60" s="319"/>
      <c r="FA60" s="319"/>
      <c r="FB60" s="319"/>
      <c r="FC60" s="319"/>
      <c r="FD60" s="319"/>
      <c r="FE60" s="319"/>
      <c r="FF60" s="319"/>
      <c r="FG60" s="319"/>
      <c r="FH60" s="319"/>
      <c r="FI60" s="319"/>
      <c r="FJ60" s="319"/>
      <c r="FK60" s="319"/>
      <c r="FL60" s="319"/>
      <c r="FM60" s="319"/>
      <c r="FN60" s="319"/>
      <c r="FO60" s="319"/>
      <c r="FP60" s="319"/>
      <c r="FQ60" s="319"/>
      <c r="FR60" s="319"/>
      <c r="FS60" s="319"/>
      <c r="FT60" s="319"/>
      <c r="FU60" s="319"/>
      <c r="FV60" s="319"/>
    </row>
    <row r="61" spans="1:178" ht="26.25" thickBot="1" x14ac:dyDescent="0.25">
      <c r="A61" s="366" t="s">
        <v>237</v>
      </c>
      <c r="B61" s="361" t="s">
        <v>231</v>
      </c>
      <c r="C61" s="313">
        <v>912</v>
      </c>
      <c r="D61" s="311" t="s">
        <v>37</v>
      </c>
      <c r="E61" s="361" t="s">
        <v>234</v>
      </c>
      <c r="F61" s="313"/>
      <c r="G61" s="313"/>
      <c r="I61" s="315" t="s">
        <v>416</v>
      </c>
      <c r="J61" s="413">
        <v>2</v>
      </c>
      <c r="K61" s="354"/>
      <c r="L61" s="355"/>
      <c r="M61" s="355">
        <f>O61*200</f>
        <v>400</v>
      </c>
      <c r="N61" s="355"/>
      <c r="O61" s="413">
        <f>$J61</f>
        <v>2</v>
      </c>
      <c r="P61" s="307">
        <f>O61*$C61</f>
        <v>1824</v>
      </c>
      <c r="Q61" s="307"/>
      <c r="R61" s="308"/>
      <c r="S61" s="319"/>
      <c r="T61" s="319"/>
      <c r="U61" s="319"/>
      <c r="V61" s="319"/>
      <c r="W61" s="319"/>
      <c r="X61" s="319"/>
      <c r="Y61" s="319"/>
      <c r="Z61" s="319"/>
      <c r="AA61" s="319"/>
      <c r="AB61" s="319"/>
      <c r="AC61" s="319"/>
      <c r="AD61" s="319"/>
      <c r="AE61" s="319"/>
      <c r="AF61" s="319"/>
      <c r="AG61" s="319"/>
      <c r="AH61" s="319"/>
      <c r="AI61" s="319"/>
      <c r="AJ61" s="319"/>
      <c r="AK61" s="319"/>
      <c r="AL61" s="319"/>
      <c r="AM61" s="319"/>
      <c r="AN61" s="319"/>
      <c r="AO61" s="319"/>
      <c r="AP61" s="319"/>
      <c r="AQ61" s="319"/>
      <c r="AR61" s="319"/>
      <c r="AS61" s="319"/>
      <c r="AT61" s="319"/>
      <c r="AU61" s="319"/>
      <c r="AV61" s="319"/>
      <c r="AW61" s="319"/>
      <c r="AX61" s="319"/>
      <c r="AY61" s="319"/>
      <c r="AZ61" s="319"/>
      <c r="BA61" s="319"/>
      <c r="BB61" s="319"/>
      <c r="BC61" s="319"/>
      <c r="BD61" s="319"/>
      <c r="BE61" s="319"/>
      <c r="BF61" s="319"/>
      <c r="BG61" s="319"/>
      <c r="BH61" s="319"/>
      <c r="BI61" s="319"/>
      <c r="BJ61" s="319"/>
      <c r="BK61" s="319"/>
      <c r="BL61" s="319"/>
      <c r="BM61" s="319"/>
      <c r="BN61" s="319"/>
      <c r="BO61" s="319"/>
      <c r="BP61" s="319"/>
      <c r="BQ61" s="319"/>
      <c r="BR61" s="319"/>
      <c r="BS61" s="319"/>
      <c r="BT61" s="319"/>
      <c r="BU61" s="319"/>
      <c r="BV61" s="319"/>
      <c r="BW61" s="319"/>
      <c r="BX61" s="319"/>
      <c r="BY61" s="319"/>
      <c r="BZ61" s="319"/>
      <c r="CA61" s="319"/>
      <c r="CB61" s="319"/>
      <c r="CC61" s="319"/>
      <c r="CD61" s="319"/>
      <c r="CE61" s="319"/>
      <c r="CF61" s="319"/>
      <c r="CG61" s="319"/>
      <c r="CH61" s="319"/>
      <c r="CI61" s="319"/>
      <c r="CJ61" s="319"/>
      <c r="CK61" s="319"/>
      <c r="CL61" s="319"/>
      <c r="CM61" s="319"/>
      <c r="CN61" s="319"/>
      <c r="CO61" s="319"/>
      <c r="CP61" s="319"/>
      <c r="CQ61" s="319"/>
      <c r="CR61" s="319"/>
      <c r="CS61" s="319"/>
      <c r="CT61" s="319"/>
      <c r="CU61" s="319"/>
      <c r="CV61" s="319"/>
      <c r="CW61" s="319"/>
      <c r="CX61" s="319"/>
      <c r="CY61" s="319"/>
      <c r="CZ61" s="319"/>
      <c r="DA61" s="319"/>
      <c r="DB61" s="319"/>
      <c r="DC61" s="319"/>
      <c r="DD61" s="319"/>
      <c r="DE61" s="319"/>
      <c r="DF61" s="319"/>
      <c r="DG61" s="319"/>
      <c r="DH61" s="319"/>
      <c r="DI61" s="319"/>
      <c r="DJ61" s="319"/>
      <c r="DK61" s="319"/>
      <c r="DL61" s="319"/>
      <c r="DM61" s="319"/>
      <c r="DN61" s="319"/>
      <c r="DO61" s="319"/>
      <c r="DP61" s="319"/>
      <c r="DQ61" s="319"/>
      <c r="DR61" s="319"/>
      <c r="DS61" s="319"/>
      <c r="DT61" s="319"/>
      <c r="DU61" s="319"/>
      <c r="DV61" s="319"/>
      <c r="DW61" s="319"/>
      <c r="DX61" s="319"/>
      <c r="DY61" s="319"/>
      <c r="DZ61" s="319"/>
      <c r="EA61" s="319"/>
      <c r="EB61" s="319"/>
      <c r="EC61" s="319"/>
      <c r="ED61" s="319"/>
      <c r="EE61" s="319"/>
      <c r="EF61" s="319"/>
      <c r="EG61" s="319"/>
      <c r="EH61" s="319"/>
      <c r="EI61" s="319"/>
      <c r="EJ61" s="319"/>
      <c r="EK61" s="319"/>
      <c r="EL61" s="319"/>
      <c r="EM61" s="319"/>
      <c r="EN61" s="319"/>
      <c r="EO61" s="319"/>
      <c r="EP61" s="319"/>
      <c r="EQ61" s="319"/>
      <c r="ER61" s="319"/>
      <c r="ES61" s="319"/>
      <c r="ET61" s="319"/>
      <c r="EU61" s="319"/>
      <c r="EV61" s="319"/>
      <c r="EW61" s="319"/>
      <c r="EX61" s="319"/>
      <c r="EY61" s="319"/>
      <c r="EZ61" s="319"/>
      <c r="FA61" s="319"/>
      <c r="FB61" s="319"/>
      <c r="FC61" s="319"/>
      <c r="FD61" s="319"/>
      <c r="FE61" s="319"/>
      <c r="FF61" s="319"/>
      <c r="FG61" s="319"/>
      <c r="FH61" s="319"/>
      <c r="FI61" s="319"/>
      <c r="FJ61" s="319"/>
      <c r="FK61" s="319"/>
      <c r="FL61" s="319"/>
      <c r="FM61" s="319"/>
      <c r="FN61" s="319"/>
      <c r="FO61" s="319"/>
      <c r="FP61" s="319"/>
      <c r="FQ61" s="319"/>
      <c r="FR61" s="319"/>
      <c r="FS61" s="319"/>
      <c r="FT61" s="319"/>
      <c r="FU61" s="319"/>
      <c r="FV61" s="319"/>
    </row>
    <row r="62" spans="1:178" ht="26.25" thickBot="1" x14ac:dyDescent="0.25">
      <c r="A62" s="366" t="s">
        <v>238</v>
      </c>
      <c r="B62" s="361" t="s">
        <v>236</v>
      </c>
      <c r="C62" s="313">
        <v>500</v>
      </c>
      <c r="D62" s="311" t="s">
        <v>37</v>
      </c>
      <c r="E62" s="361" t="s">
        <v>235</v>
      </c>
      <c r="F62" s="313"/>
      <c r="G62" s="313"/>
      <c r="I62" s="315" t="s">
        <v>414</v>
      </c>
      <c r="J62" s="413">
        <v>2</v>
      </c>
      <c r="K62" s="354"/>
      <c r="L62" s="355"/>
      <c r="M62" s="355">
        <f>O62*100</f>
        <v>200</v>
      </c>
      <c r="N62" s="355"/>
      <c r="O62" s="413">
        <f>$J62</f>
        <v>2</v>
      </c>
      <c r="P62" s="307">
        <f>O62*$C62</f>
        <v>1000</v>
      </c>
      <c r="Q62" s="307"/>
      <c r="R62" s="308"/>
      <c r="S62" s="319" t="s">
        <v>415</v>
      </c>
      <c r="T62" s="319"/>
      <c r="U62" s="319"/>
      <c r="V62" s="319"/>
      <c r="W62" s="319"/>
      <c r="X62" s="319"/>
      <c r="Y62" s="319"/>
      <c r="Z62" s="319"/>
      <c r="AA62" s="319"/>
      <c r="AB62" s="319"/>
      <c r="AC62" s="319"/>
      <c r="AD62" s="319"/>
      <c r="AE62" s="319"/>
      <c r="AF62" s="319"/>
      <c r="AG62" s="319"/>
      <c r="AH62" s="319"/>
      <c r="AI62" s="319"/>
      <c r="AJ62" s="319"/>
      <c r="AK62" s="319"/>
      <c r="AL62" s="319"/>
      <c r="AM62" s="319"/>
      <c r="AN62" s="319"/>
      <c r="AO62" s="319"/>
      <c r="AP62" s="319"/>
      <c r="AQ62" s="319"/>
      <c r="AR62" s="319"/>
      <c r="AS62" s="319"/>
      <c r="AT62" s="319"/>
      <c r="AU62" s="319"/>
      <c r="AV62" s="319"/>
      <c r="AW62" s="319"/>
      <c r="AX62" s="319"/>
      <c r="AY62" s="319"/>
      <c r="AZ62" s="319"/>
      <c r="BA62" s="319"/>
      <c r="BB62" s="319"/>
      <c r="BC62" s="319"/>
      <c r="BD62" s="319"/>
      <c r="BE62" s="319"/>
      <c r="BF62" s="319"/>
      <c r="BG62" s="319"/>
      <c r="BH62" s="319"/>
      <c r="BI62" s="319"/>
      <c r="BJ62" s="319"/>
      <c r="BK62" s="319"/>
      <c r="BL62" s="319"/>
      <c r="BM62" s="319"/>
      <c r="BN62" s="319"/>
      <c r="BO62" s="319"/>
      <c r="BP62" s="319"/>
      <c r="BQ62" s="319"/>
      <c r="BR62" s="319"/>
      <c r="BS62" s="319"/>
      <c r="BT62" s="319"/>
      <c r="BU62" s="319"/>
      <c r="BV62" s="319"/>
      <c r="BW62" s="319"/>
      <c r="BX62" s="319"/>
      <c r="BY62" s="319"/>
      <c r="BZ62" s="319"/>
      <c r="CA62" s="319"/>
      <c r="CB62" s="319"/>
      <c r="CC62" s="319"/>
      <c r="CD62" s="319"/>
      <c r="CE62" s="319"/>
      <c r="CF62" s="319"/>
      <c r="CG62" s="319"/>
      <c r="CH62" s="319"/>
      <c r="CI62" s="319"/>
      <c r="CJ62" s="319"/>
      <c r="CK62" s="319"/>
      <c r="CL62" s="319"/>
      <c r="CM62" s="319"/>
      <c r="CN62" s="319"/>
      <c r="CO62" s="319"/>
      <c r="CP62" s="319"/>
      <c r="CQ62" s="319"/>
      <c r="CR62" s="319"/>
      <c r="CS62" s="319"/>
      <c r="CT62" s="319"/>
      <c r="CU62" s="319"/>
      <c r="CV62" s="319"/>
      <c r="CW62" s="319"/>
      <c r="CX62" s="319"/>
      <c r="CY62" s="319"/>
      <c r="CZ62" s="319"/>
      <c r="DA62" s="319"/>
      <c r="DB62" s="319"/>
      <c r="DC62" s="319"/>
      <c r="DD62" s="319"/>
      <c r="DE62" s="319"/>
      <c r="DF62" s="319"/>
      <c r="DG62" s="319"/>
      <c r="DH62" s="319"/>
      <c r="DI62" s="319"/>
      <c r="DJ62" s="319"/>
      <c r="DK62" s="319"/>
      <c r="DL62" s="319"/>
      <c r="DM62" s="319"/>
      <c r="DN62" s="319"/>
      <c r="DO62" s="319"/>
      <c r="DP62" s="319"/>
      <c r="DQ62" s="319"/>
      <c r="DR62" s="319"/>
      <c r="DS62" s="319"/>
      <c r="DT62" s="319"/>
      <c r="DU62" s="319"/>
      <c r="DV62" s="319"/>
      <c r="DW62" s="319"/>
      <c r="DX62" s="319"/>
      <c r="DY62" s="319"/>
      <c r="DZ62" s="319"/>
      <c r="EA62" s="319"/>
      <c r="EB62" s="319"/>
      <c r="EC62" s="319"/>
      <c r="ED62" s="319"/>
      <c r="EE62" s="319"/>
      <c r="EF62" s="319"/>
      <c r="EG62" s="319"/>
      <c r="EH62" s="319"/>
      <c r="EI62" s="319"/>
      <c r="EJ62" s="319"/>
      <c r="EK62" s="319"/>
      <c r="EL62" s="319"/>
      <c r="EM62" s="319"/>
      <c r="EN62" s="319"/>
      <c r="EO62" s="319"/>
      <c r="EP62" s="319"/>
      <c r="EQ62" s="319"/>
      <c r="ER62" s="319"/>
      <c r="ES62" s="319"/>
      <c r="ET62" s="319"/>
      <c r="EU62" s="319"/>
      <c r="EV62" s="319"/>
      <c r="EW62" s="319"/>
      <c r="EX62" s="319"/>
      <c r="EY62" s="319"/>
      <c r="EZ62" s="319"/>
      <c r="FA62" s="319"/>
      <c r="FB62" s="319"/>
      <c r="FC62" s="319"/>
      <c r="FD62" s="319"/>
      <c r="FE62" s="319"/>
      <c r="FF62" s="319"/>
      <c r="FG62" s="319"/>
      <c r="FH62" s="319"/>
      <c r="FI62" s="319"/>
      <c r="FJ62" s="319"/>
      <c r="FK62" s="319"/>
      <c r="FL62" s="319"/>
      <c r="FM62" s="319"/>
      <c r="FN62" s="319"/>
      <c r="FO62" s="319"/>
      <c r="FP62" s="319"/>
      <c r="FQ62" s="319"/>
      <c r="FR62" s="319"/>
      <c r="FS62" s="319"/>
      <c r="FT62" s="319"/>
      <c r="FU62" s="319"/>
      <c r="FV62" s="319"/>
    </row>
    <row r="63" spans="1:178" x14ac:dyDescent="0.2">
      <c r="A63" s="366" t="s">
        <v>122</v>
      </c>
      <c r="B63" s="310" t="s">
        <v>297</v>
      </c>
      <c r="C63" s="313">
        <v>700</v>
      </c>
      <c r="D63" s="311" t="s">
        <v>37</v>
      </c>
      <c r="E63" s="361" t="s">
        <v>124</v>
      </c>
      <c r="F63" s="313"/>
      <c r="G63" s="313"/>
      <c r="I63" s="354"/>
      <c r="J63" s="354"/>
      <c r="K63" s="354"/>
      <c r="L63" s="355"/>
      <c r="M63" s="355"/>
      <c r="N63" s="355"/>
      <c r="O63" s="357"/>
      <c r="P63" s="307">
        <f>$C63</f>
        <v>700</v>
      </c>
      <c r="Q63" s="307"/>
      <c r="R63" s="308"/>
      <c r="S63" s="319"/>
      <c r="T63" s="319"/>
      <c r="U63" s="319"/>
      <c r="V63" s="319"/>
      <c r="W63" s="319"/>
      <c r="X63" s="319"/>
      <c r="Y63" s="319"/>
      <c r="Z63" s="319"/>
      <c r="AA63" s="319"/>
      <c r="AB63" s="319"/>
      <c r="AC63" s="319"/>
      <c r="AD63" s="319"/>
      <c r="AE63" s="319"/>
      <c r="AF63" s="319"/>
      <c r="AG63" s="319"/>
      <c r="AH63" s="319"/>
      <c r="AI63" s="319"/>
      <c r="AJ63" s="319"/>
      <c r="AK63" s="319"/>
      <c r="AL63" s="319"/>
      <c r="AM63" s="319"/>
      <c r="AN63" s="319"/>
      <c r="AO63" s="319"/>
      <c r="AP63" s="319"/>
      <c r="AQ63" s="319"/>
      <c r="AR63" s="319"/>
      <c r="AS63" s="319"/>
      <c r="AT63" s="319"/>
      <c r="AU63" s="319"/>
      <c r="AV63" s="319"/>
      <c r="AW63" s="319"/>
      <c r="AX63" s="319"/>
      <c r="AY63" s="319"/>
      <c r="AZ63" s="319"/>
      <c r="BA63" s="319"/>
      <c r="BB63" s="319"/>
      <c r="BC63" s="319"/>
      <c r="BD63" s="319"/>
      <c r="BE63" s="319"/>
      <c r="BF63" s="319"/>
      <c r="BG63" s="319"/>
      <c r="BH63" s="319"/>
      <c r="BI63" s="319"/>
      <c r="BJ63" s="319"/>
      <c r="BK63" s="319"/>
      <c r="BL63" s="319"/>
      <c r="BM63" s="319"/>
      <c r="BN63" s="319"/>
      <c r="BO63" s="319"/>
      <c r="BP63" s="319"/>
      <c r="BQ63" s="319"/>
      <c r="BR63" s="319"/>
      <c r="BS63" s="319"/>
      <c r="BT63" s="319"/>
      <c r="BU63" s="319"/>
      <c r="BV63" s="319"/>
      <c r="BW63" s="319"/>
      <c r="BX63" s="319"/>
      <c r="BY63" s="319"/>
      <c r="BZ63" s="319"/>
      <c r="CA63" s="319"/>
      <c r="CB63" s="319"/>
      <c r="CC63" s="319"/>
      <c r="CD63" s="319"/>
      <c r="CE63" s="319"/>
      <c r="CF63" s="319"/>
      <c r="CG63" s="319"/>
      <c r="CH63" s="319"/>
      <c r="CI63" s="319"/>
      <c r="CJ63" s="319"/>
      <c r="CK63" s="319"/>
      <c r="CL63" s="319"/>
      <c r="CM63" s="319"/>
      <c r="CN63" s="319"/>
      <c r="CO63" s="319"/>
      <c r="CP63" s="319"/>
      <c r="CQ63" s="319"/>
      <c r="CR63" s="319"/>
      <c r="CS63" s="319"/>
      <c r="CT63" s="319"/>
      <c r="CU63" s="319"/>
      <c r="CV63" s="319"/>
      <c r="CW63" s="319"/>
      <c r="CX63" s="319"/>
      <c r="CY63" s="319"/>
      <c r="CZ63" s="319"/>
      <c r="DA63" s="319"/>
      <c r="DB63" s="319"/>
      <c r="DC63" s="319"/>
      <c r="DD63" s="319"/>
      <c r="DE63" s="319"/>
      <c r="DF63" s="319"/>
      <c r="DG63" s="319"/>
      <c r="DH63" s="319"/>
      <c r="DI63" s="319"/>
      <c r="DJ63" s="319"/>
      <c r="DK63" s="319"/>
      <c r="DL63" s="319"/>
      <c r="DM63" s="319"/>
      <c r="DN63" s="319"/>
      <c r="DO63" s="319"/>
      <c r="DP63" s="319"/>
      <c r="DQ63" s="319"/>
      <c r="DR63" s="319"/>
      <c r="DS63" s="319"/>
      <c r="DT63" s="319"/>
      <c r="DU63" s="319"/>
      <c r="DV63" s="319"/>
      <c r="DW63" s="319"/>
      <c r="DX63" s="319"/>
      <c r="DY63" s="319"/>
      <c r="DZ63" s="319"/>
      <c r="EA63" s="319"/>
      <c r="EB63" s="319"/>
      <c r="EC63" s="319"/>
      <c r="ED63" s="319"/>
      <c r="EE63" s="319"/>
      <c r="EF63" s="319"/>
      <c r="EG63" s="319"/>
      <c r="EH63" s="319"/>
      <c r="EI63" s="319"/>
      <c r="EJ63" s="319"/>
      <c r="EK63" s="319"/>
      <c r="EL63" s="319"/>
      <c r="EM63" s="319"/>
      <c r="EN63" s="319"/>
      <c r="EO63" s="319"/>
      <c r="EP63" s="319"/>
      <c r="EQ63" s="319"/>
      <c r="ER63" s="319"/>
      <c r="ES63" s="319"/>
      <c r="ET63" s="319"/>
      <c r="EU63" s="319"/>
      <c r="EV63" s="319"/>
      <c r="EW63" s="319"/>
      <c r="EX63" s="319"/>
      <c r="EY63" s="319"/>
      <c r="EZ63" s="319"/>
      <c r="FA63" s="319"/>
      <c r="FB63" s="319"/>
      <c r="FC63" s="319"/>
      <c r="FD63" s="319"/>
      <c r="FE63" s="319"/>
      <c r="FF63" s="319"/>
      <c r="FG63" s="319"/>
      <c r="FH63" s="319"/>
      <c r="FI63" s="319"/>
      <c r="FJ63" s="319"/>
      <c r="FK63" s="319"/>
      <c r="FL63" s="319"/>
      <c r="FM63" s="319"/>
      <c r="FN63" s="319"/>
      <c r="FO63" s="319"/>
      <c r="FP63" s="319"/>
      <c r="FQ63" s="319"/>
      <c r="FR63" s="319"/>
      <c r="FS63" s="319"/>
      <c r="FT63" s="319"/>
      <c r="FU63" s="319"/>
      <c r="FV63" s="319"/>
    </row>
    <row r="64" spans="1:178" ht="25.5" x14ac:dyDescent="0.2">
      <c r="A64" s="366" t="s">
        <v>125</v>
      </c>
      <c r="B64" s="310" t="s">
        <v>296</v>
      </c>
      <c r="C64" s="313">
        <v>350</v>
      </c>
      <c r="D64" s="311" t="s">
        <v>37</v>
      </c>
      <c r="E64" s="361" t="s">
        <v>127</v>
      </c>
      <c r="F64" s="313"/>
      <c r="G64" s="313"/>
      <c r="I64" s="354"/>
      <c r="J64" s="354"/>
      <c r="K64" s="354"/>
      <c r="L64" s="355"/>
      <c r="M64" s="355"/>
      <c r="N64" s="355"/>
      <c r="O64" s="357"/>
      <c r="P64" s="307">
        <f>(J60-1)*$C64</f>
        <v>350</v>
      </c>
      <c r="Q64" s="307"/>
      <c r="R64" s="308"/>
      <c r="S64" s="319"/>
      <c r="T64" s="319"/>
      <c r="U64" s="319"/>
      <c r="V64" s="319"/>
      <c r="W64" s="319"/>
      <c r="X64" s="319"/>
      <c r="Y64" s="319"/>
      <c r="Z64" s="319"/>
      <c r="AA64" s="319"/>
      <c r="AB64" s="319"/>
      <c r="AC64" s="319"/>
      <c r="AD64" s="319"/>
      <c r="AE64" s="319"/>
      <c r="AF64" s="319"/>
      <c r="AG64" s="319"/>
      <c r="AH64" s="319"/>
      <c r="AI64" s="319"/>
      <c r="AJ64" s="319"/>
      <c r="AK64" s="319"/>
      <c r="AL64" s="319"/>
      <c r="AM64" s="319"/>
      <c r="AN64" s="319"/>
      <c r="AO64" s="319"/>
      <c r="AP64" s="319"/>
      <c r="AQ64" s="319"/>
      <c r="AR64" s="319"/>
      <c r="AS64" s="319"/>
      <c r="AT64" s="319"/>
      <c r="AU64" s="319"/>
      <c r="AV64" s="319"/>
      <c r="AW64" s="319"/>
      <c r="AX64" s="319"/>
      <c r="AY64" s="319"/>
      <c r="AZ64" s="319"/>
      <c r="BA64" s="319"/>
      <c r="BB64" s="319"/>
      <c r="BC64" s="319"/>
      <c r="BD64" s="319"/>
      <c r="BE64" s="319"/>
      <c r="BF64" s="319"/>
      <c r="BG64" s="319"/>
      <c r="BH64" s="319"/>
      <c r="BI64" s="319"/>
      <c r="BJ64" s="319"/>
      <c r="BK64" s="319"/>
      <c r="BL64" s="319"/>
      <c r="BM64" s="319"/>
      <c r="BN64" s="319"/>
      <c r="BO64" s="319"/>
      <c r="BP64" s="319"/>
      <c r="BQ64" s="319"/>
      <c r="BR64" s="319"/>
      <c r="BS64" s="319"/>
      <c r="BT64" s="319"/>
      <c r="BU64" s="319"/>
      <c r="BV64" s="319"/>
      <c r="BW64" s="319"/>
      <c r="BX64" s="319"/>
      <c r="BY64" s="319"/>
      <c r="BZ64" s="319"/>
      <c r="CA64" s="319"/>
      <c r="CB64" s="319"/>
      <c r="CC64" s="319"/>
      <c r="CD64" s="319"/>
      <c r="CE64" s="319"/>
      <c r="CF64" s="319"/>
      <c r="CG64" s="319"/>
      <c r="CH64" s="319"/>
      <c r="CI64" s="319"/>
      <c r="CJ64" s="319"/>
      <c r="CK64" s="319"/>
      <c r="CL64" s="319"/>
      <c r="CM64" s="319"/>
      <c r="CN64" s="319"/>
      <c r="CO64" s="319"/>
      <c r="CP64" s="319"/>
      <c r="CQ64" s="319"/>
      <c r="CR64" s="319"/>
      <c r="CS64" s="319"/>
      <c r="CT64" s="319"/>
      <c r="CU64" s="319"/>
      <c r="CV64" s="319"/>
      <c r="CW64" s="319"/>
      <c r="CX64" s="319"/>
      <c r="CY64" s="319"/>
      <c r="CZ64" s="319"/>
      <c r="DA64" s="319"/>
      <c r="DB64" s="319"/>
      <c r="DC64" s="319"/>
      <c r="DD64" s="319"/>
      <c r="DE64" s="319"/>
      <c r="DF64" s="319"/>
      <c r="DG64" s="319"/>
      <c r="DH64" s="319"/>
      <c r="DI64" s="319"/>
      <c r="DJ64" s="319"/>
      <c r="DK64" s="319"/>
      <c r="DL64" s="319"/>
      <c r="DM64" s="319"/>
      <c r="DN64" s="319"/>
      <c r="DO64" s="319"/>
      <c r="DP64" s="319"/>
      <c r="DQ64" s="319"/>
      <c r="DR64" s="319"/>
      <c r="DS64" s="319"/>
      <c r="DT64" s="319"/>
      <c r="DU64" s="319"/>
      <c r="DV64" s="319"/>
      <c r="DW64" s="319"/>
      <c r="DX64" s="319"/>
      <c r="DY64" s="319"/>
      <c r="DZ64" s="319"/>
      <c r="EA64" s="319"/>
      <c r="EB64" s="319"/>
      <c r="EC64" s="319"/>
      <c r="ED64" s="319"/>
      <c r="EE64" s="319"/>
      <c r="EF64" s="319"/>
      <c r="EG64" s="319"/>
      <c r="EH64" s="319"/>
      <c r="EI64" s="319"/>
      <c r="EJ64" s="319"/>
      <c r="EK64" s="319"/>
      <c r="EL64" s="319"/>
      <c r="EM64" s="319"/>
      <c r="EN64" s="319"/>
      <c r="EO64" s="319"/>
      <c r="EP64" s="319"/>
      <c r="EQ64" s="319"/>
      <c r="ER64" s="319"/>
      <c r="ES64" s="319"/>
      <c r="ET64" s="319"/>
      <c r="EU64" s="319"/>
      <c r="EV64" s="319"/>
      <c r="EW64" s="319"/>
      <c r="EX64" s="319"/>
      <c r="EY64" s="319"/>
      <c r="EZ64" s="319"/>
      <c r="FA64" s="319"/>
      <c r="FB64" s="319"/>
      <c r="FC64" s="319"/>
      <c r="FD64" s="319"/>
      <c r="FE64" s="319"/>
      <c r="FF64" s="319"/>
      <c r="FG64" s="319"/>
      <c r="FH64" s="319"/>
      <c r="FI64" s="319"/>
      <c r="FJ64" s="319"/>
      <c r="FK64" s="319"/>
      <c r="FL64" s="319"/>
      <c r="FM64" s="319"/>
      <c r="FN64" s="319"/>
      <c r="FO64" s="319"/>
      <c r="FP64" s="319"/>
      <c r="FQ64" s="319"/>
      <c r="FR64" s="319"/>
      <c r="FS64" s="319"/>
      <c r="FT64" s="319"/>
      <c r="FU64" s="319"/>
      <c r="FV64" s="319"/>
    </row>
    <row r="65" spans="1:178" x14ac:dyDescent="0.2">
      <c r="A65" s="69" t="s">
        <v>128</v>
      </c>
      <c r="B65" s="310"/>
      <c r="C65" s="313"/>
      <c r="D65" s="311"/>
      <c r="E65" s="312"/>
      <c r="F65" s="313"/>
      <c r="G65" s="313"/>
      <c r="I65" s="354"/>
      <c r="J65" s="354"/>
      <c r="K65" s="354"/>
      <c r="L65" s="355"/>
      <c r="M65" s="355"/>
      <c r="N65" s="355"/>
      <c r="O65" s="357"/>
      <c r="P65" s="307"/>
      <c r="Q65" s="61">
        <f>SUM(P66:P69)</f>
        <v>9550</v>
      </c>
      <c r="R65" s="308"/>
      <c r="S65" s="319"/>
      <c r="T65" s="319"/>
      <c r="U65" s="319"/>
      <c r="V65" s="319"/>
      <c r="W65" s="319"/>
      <c r="X65" s="319"/>
      <c r="Y65" s="319"/>
      <c r="Z65" s="319"/>
      <c r="AA65" s="319"/>
      <c r="AB65" s="319"/>
      <c r="AC65" s="319"/>
      <c r="AD65" s="319"/>
      <c r="AE65" s="319"/>
      <c r="AF65" s="319"/>
      <c r="AG65" s="319"/>
      <c r="AH65" s="319"/>
      <c r="AI65" s="319"/>
      <c r="AJ65" s="319"/>
      <c r="AK65" s="319"/>
      <c r="AL65" s="319"/>
      <c r="AM65" s="319"/>
      <c r="AN65" s="319"/>
      <c r="AO65" s="319"/>
      <c r="AP65" s="319"/>
      <c r="AQ65" s="319"/>
      <c r="AR65" s="319"/>
      <c r="AS65" s="319"/>
      <c r="AT65" s="319"/>
      <c r="AU65" s="319"/>
      <c r="AV65" s="319"/>
      <c r="AW65" s="319"/>
      <c r="AX65" s="319"/>
      <c r="AY65" s="319"/>
      <c r="AZ65" s="319"/>
      <c r="BA65" s="319"/>
      <c r="BB65" s="319"/>
      <c r="BC65" s="319"/>
      <c r="BD65" s="319"/>
      <c r="BE65" s="319"/>
      <c r="BF65" s="319"/>
      <c r="BG65" s="319"/>
      <c r="BH65" s="319"/>
      <c r="BI65" s="319"/>
      <c r="BJ65" s="319"/>
      <c r="BK65" s="319"/>
      <c r="BL65" s="319"/>
      <c r="BM65" s="319"/>
      <c r="BN65" s="319"/>
      <c r="BO65" s="319"/>
      <c r="BP65" s="319"/>
      <c r="BQ65" s="319"/>
      <c r="BR65" s="319"/>
      <c r="BS65" s="319"/>
      <c r="BT65" s="319"/>
      <c r="BU65" s="319"/>
      <c r="BV65" s="319"/>
      <c r="BW65" s="319"/>
      <c r="BX65" s="319"/>
      <c r="BY65" s="319"/>
      <c r="BZ65" s="319"/>
      <c r="CA65" s="319"/>
      <c r="CB65" s="319"/>
      <c r="CC65" s="319"/>
      <c r="CD65" s="319"/>
      <c r="CE65" s="319"/>
      <c r="CF65" s="319"/>
      <c r="CG65" s="319"/>
      <c r="CH65" s="319"/>
      <c r="CI65" s="319"/>
      <c r="CJ65" s="319"/>
      <c r="CK65" s="319"/>
      <c r="CL65" s="319"/>
      <c r="CM65" s="319"/>
      <c r="CN65" s="319"/>
      <c r="CO65" s="319"/>
      <c r="CP65" s="319"/>
      <c r="CQ65" s="319"/>
      <c r="CR65" s="319"/>
      <c r="CS65" s="319"/>
      <c r="CT65" s="319"/>
      <c r="CU65" s="319"/>
      <c r="CV65" s="319"/>
      <c r="CW65" s="319"/>
      <c r="CX65" s="319"/>
      <c r="CY65" s="319"/>
      <c r="CZ65" s="319"/>
      <c r="DA65" s="319"/>
      <c r="DB65" s="319"/>
      <c r="DC65" s="319"/>
      <c r="DD65" s="319"/>
      <c r="DE65" s="319"/>
      <c r="DF65" s="319"/>
      <c r="DG65" s="319"/>
      <c r="DH65" s="319"/>
      <c r="DI65" s="319"/>
      <c r="DJ65" s="319"/>
      <c r="DK65" s="319"/>
      <c r="DL65" s="319"/>
      <c r="DM65" s="319"/>
      <c r="DN65" s="319"/>
      <c r="DO65" s="319"/>
      <c r="DP65" s="319"/>
      <c r="DQ65" s="319"/>
      <c r="DR65" s="319"/>
      <c r="DS65" s="319"/>
      <c r="DT65" s="319"/>
      <c r="DU65" s="319"/>
      <c r="DV65" s="319"/>
      <c r="DW65" s="319"/>
      <c r="DX65" s="319"/>
      <c r="DY65" s="319"/>
      <c r="DZ65" s="319"/>
      <c r="EA65" s="319"/>
      <c r="EB65" s="319"/>
      <c r="EC65" s="319"/>
      <c r="ED65" s="319"/>
      <c r="EE65" s="319"/>
      <c r="EF65" s="319"/>
      <c r="EG65" s="319"/>
      <c r="EH65" s="319"/>
      <c r="EI65" s="319"/>
      <c r="EJ65" s="319"/>
      <c r="EK65" s="319"/>
      <c r="EL65" s="319"/>
      <c r="EM65" s="319"/>
      <c r="EN65" s="319"/>
      <c r="EO65" s="319"/>
      <c r="EP65" s="319"/>
      <c r="EQ65" s="319"/>
      <c r="ER65" s="319"/>
      <c r="ES65" s="319"/>
      <c r="ET65" s="319"/>
      <c r="EU65" s="319"/>
      <c r="EV65" s="319"/>
      <c r="EW65" s="319"/>
      <c r="EX65" s="319"/>
      <c r="EY65" s="319"/>
      <c r="EZ65" s="319"/>
      <c r="FA65" s="319"/>
      <c r="FB65" s="319"/>
      <c r="FC65" s="319"/>
      <c r="FD65" s="319"/>
      <c r="FE65" s="319"/>
      <c r="FF65" s="319"/>
      <c r="FG65" s="319"/>
      <c r="FH65" s="319"/>
      <c r="FI65" s="319"/>
      <c r="FJ65" s="319"/>
      <c r="FK65" s="319"/>
      <c r="FL65" s="319"/>
      <c r="FM65" s="319"/>
      <c r="FN65" s="319"/>
      <c r="FO65" s="319"/>
      <c r="FP65" s="319"/>
      <c r="FQ65" s="319"/>
      <c r="FR65" s="319"/>
      <c r="FS65" s="319"/>
      <c r="FT65" s="319"/>
      <c r="FU65" s="319"/>
      <c r="FV65" s="319"/>
    </row>
    <row r="66" spans="1:178" ht="13.5" thickBot="1" x14ac:dyDescent="0.25">
      <c r="A66" s="415" t="s">
        <v>129</v>
      </c>
      <c r="B66" s="310" t="s">
        <v>348</v>
      </c>
      <c r="C66" s="313">
        <v>100</v>
      </c>
      <c r="D66" s="311" t="s">
        <v>37</v>
      </c>
      <c r="E66" s="312" t="s">
        <v>131</v>
      </c>
      <c r="F66" s="313"/>
      <c r="G66" s="313"/>
      <c r="H66" s="314">
        <f>ROUNDUP(N67/50,0)</f>
        <v>3</v>
      </c>
      <c r="I66" s="354"/>
      <c r="J66" s="354"/>
      <c r="K66" s="354"/>
      <c r="L66" s="355"/>
      <c r="M66" s="355"/>
      <c r="N66" s="355"/>
      <c r="O66" s="357"/>
      <c r="P66" s="307">
        <f>$C66*J67/50</f>
        <v>300</v>
      </c>
      <c r="Q66" s="307"/>
      <c r="R66" s="308"/>
      <c r="S66" s="319"/>
      <c r="T66" s="319"/>
      <c r="U66" s="319"/>
      <c r="V66" s="319"/>
      <c r="W66" s="319"/>
      <c r="X66" s="319"/>
      <c r="Y66" s="319"/>
      <c r="Z66" s="319"/>
      <c r="AA66" s="319"/>
      <c r="AB66" s="319"/>
      <c r="AC66" s="319"/>
      <c r="AD66" s="319"/>
      <c r="AE66" s="319"/>
      <c r="AF66" s="319"/>
      <c r="AG66" s="319"/>
      <c r="AH66" s="319"/>
      <c r="AI66" s="319"/>
      <c r="AJ66" s="319"/>
      <c r="AK66" s="319"/>
      <c r="AL66" s="319"/>
      <c r="AM66" s="319"/>
      <c r="AN66" s="319"/>
      <c r="AO66" s="319"/>
      <c r="AP66" s="319"/>
      <c r="AQ66" s="319"/>
      <c r="AR66" s="319"/>
      <c r="AS66" s="319"/>
      <c r="AT66" s="319"/>
      <c r="AU66" s="319"/>
      <c r="AV66" s="319"/>
      <c r="AW66" s="319"/>
      <c r="AX66" s="319"/>
      <c r="AY66" s="319"/>
      <c r="AZ66" s="319"/>
      <c r="BA66" s="319"/>
      <c r="BB66" s="319"/>
      <c r="BC66" s="319"/>
      <c r="BD66" s="319"/>
      <c r="BE66" s="319"/>
      <c r="BF66" s="319"/>
      <c r="BG66" s="319"/>
      <c r="BH66" s="319"/>
      <c r="BI66" s="319"/>
      <c r="BJ66" s="319"/>
      <c r="BK66" s="319"/>
      <c r="BL66" s="319"/>
      <c r="BM66" s="319"/>
      <c r="BN66" s="319"/>
      <c r="BO66" s="319"/>
      <c r="BP66" s="319"/>
      <c r="BQ66" s="319"/>
      <c r="BR66" s="319"/>
      <c r="BS66" s="319"/>
      <c r="BT66" s="319"/>
      <c r="BU66" s="319"/>
      <c r="BV66" s="319"/>
      <c r="BW66" s="319"/>
      <c r="BX66" s="319"/>
      <c r="BY66" s="319"/>
      <c r="BZ66" s="319"/>
      <c r="CA66" s="319"/>
      <c r="CB66" s="319"/>
      <c r="CC66" s="319"/>
      <c r="CD66" s="319"/>
      <c r="CE66" s="319"/>
      <c r="CF66" s="319"/>
      <c r="CG66" s="319"/>
      <c r="CH66" s="319"/>
      <c r="CI66" s="319"/>
      <c r="CJ66" s="319"/>
      <c r="CK66" s="319"/>
      <c r="CL66" s="319"/>
      <c r="CM66" s="319"/>
      <c r="CN66" s="319"/>
      <c r="CO66" s="319"/>
      <c r="CP66" s="319"/>
      <c r="CQ66" s="319"/>
      <c r="CR66" s="319"/>
      <c r="CS66" s="319"/>
      <c r="CT66" s="319"/>
      <c r="CU66" s="319"/>
      <c r="CV66" s="319"/>
      <c r="CW66" s="319"/>
      <c r="CX66" s="319"/>
      <c r="CY66" s="319"/>
      <c r="CZ66" s="319"/>
      <c r="DA66" s="319"/>
      <c r="DB66" s="319"/>
      <c r="DC66" s="319"/>
      <c r="DD66" s="319"/>
      <c r="DE66" s="319"/>
      <c r="DF66" s="319"/>
      <c r="DG66" s="319"/>
      <c r="DH66" s="319"/>
      <c r="DI66" s="319"/>
      <c r="DJ66" s="319"/>
      <c r="DK66" s="319"/>
      <c r="DL66" s="319"/>
      <c r="DM66" s="319"/>
      <c r="DN66" s="319"/>
      <c r="DO66" s="319"/>
      <c r="DP66" s="319"/>
      <c r="DQ66" s="319"/>
      <c r="DR66" s="319"/>
      <c r="DS66" s="319"/>
      <c r="DT66" s="319"/>
      <c r="DU66" s="319"/>
      <c r="DV66" s="319"/>
      <c r="DW66" s="319"/>
      <c r="DX66" s="319"/>
      <c r="DY66" s="319"/>
      <c r="DZ66" s="319"/>
      <c r="EA66" s="319"/>
      <c r="EB66" s="319"/>
      <c r="EC66" s="319"/>
      <c r="ED66" s="319"/>
      <c r="EE66" s="319"/>
      <c r="EF66" s="319"/>
      <c r="EG66" s="319"/>
      <c r="EH66" s="319"/>
      <c r="EI66" s="319"/>
      <c r="EJ66" s="319"/>
      <c r="EK66" s="319"/>
      <c r="EL66" s="319"/>
      <c r="EM66" s="319"/>
      <c r="EN66" s="319"/>
      <c r="EO66" s="319"/>
      <c r="EP66" s="319"/>
      <c r="EQ66" s="319"/>
      <c r="ER66" s="319"/>
      <c r="ES66" s="319"/>
      <c r="ET66" s="319"/>
      <c r="EU66" s="319"/>
      <c r="EV66" s="319"/>
      <c r="EW66" s="319"/>
      <c r="EX66" s="319"/>
      <c r="EY66" s="319"/>
      <c r="EZ66" s="319"/>
      <c r="FA66" s="319"/>
      <c r="FB66" s="319"/>
      <c r="FC66" s="319"/>
      <c r="FD66" s="319"/>
      <c r="FE66" s="319"/>
      <c r="FF66" s="319"/>
      <c r="FG66" s="319"/>
      <c r="FH66" s="319"/>
      <c r="FI66" s="319"/>
      <c r="FJ66" s="319"/>
      <c r="FK66" s="319"/>
      <c r="FL66" s="319"/>
      <c r="FM66" s="319"/>
      <c r="FN66" s="319"/>
      <c r="FO66" s="319"/>
      <c r="FP66" s="319"/>
      <c r="FQ66" s="319"/>
      <c r="FR66" s="319"/>
      <c r="FS66" s="319"/>
      <c r="FT66" s="319"/>
      <c r="FU66" s="319"/>
      <c r="FV66" s="319"/>
    </row>
    <row r="67" spans="1:178" ht="26.25" thickBot="1" x14ac:dyDescent="0.25">
      <c r="A67" s="415" t="s">
        <v>128</v>
      </c>
      <c r="B67" s="310" t="s">
        <v>349</v>
      </c>
      <c r="C67" s="313">
        <v>50</v>
      </c>
      <c r="D67" s="311" t="s">
        <v>37</v>
      </c>
      <c r="E67" s="312" t="s">
        <v>50</v>
      </c>
      <c r="F67" s="313"/>
      <c r="G67" s="313"/>
      <c r="I67" s="315" t="s">
        <v>417</v>
      </c>
      <c r="J67" s="413">
        <v>150</v>
      </c>
      <c r="K67" s="354"/>
      <c r="L67" s="355"/>
      <c r="M67" s="355"/>
      <c r="N67" s="413">
        <f>$J67</f>
        <v>150</v>
      </c>
      <c r="O67" s="357"/>
      <c r="P67" s="307">
        <f>(SUM(N67:O67))*$C67</f>
        <v>7500</v>
      </c>
      <c r="Q67" s="307"/>
      <c r="R67" s="308"/>
      <c r="S67" s="319"/>
      <c r="T67" s="319"/>
      <c r="U67" s="319"/>
      <c r="V67" s="319"/>
      <c r="W67" s="319"/>
      <c r="X67" s="319"/>
      <c r="Y67" s="319"/>
      <c r="Z67" s="319"/>
      <c r="AA67" s="319"/>
      <c r="AB67" s="319"/>
      <c r="AC67" s="319"/>
      <c r="AD67" s="319"/>
      <c r="AE67" s="319"/>
      <c r="AF67" s="319"/>
      <c r="AG67" s="319"/>
      <c r="AH67" s="319"/>
      <c r="AI67" s="319"/>
      <c r="AJ67" s="319"/>
      <c r="AK67" s="319"/>
      <c r="AL67" s="319"/>
      <c r="AM67" s="319"/>
      <c r="AN67" s="319"/>
      <c r="AO67" s="319"/>
      <c r="AP67" s="319"/>
      <c r="AQ67" s="319"/>
      <c r="AR67" s="319"/>
      <c r="AS67" s="319"/>
      <c r="AT67" s="319"/>
      <c r="AU67" s="319"/>
      <c r="AV67" s="319"/>
      <c r="AW67" s="319"/>
      <c r="AX67" s="319"/>
      <c r="AY67" s="319"/>
      <c r="AZ67" s="319"/>
      <c r="BA67" s="319"/>
      <c r="BB67" s="319"/>
      <c r="BC67" s="319"/>
      <c r="BD67" s="319"/>
      <c r="BE67" s="319"/>
      <c r="BF67" s="319"/>
      <c r="BG67" s="319"/>
      <c r="BH67" s="319"/>
      <c r="BI67" s="319"/>
      <c r="BJ67" s="319"/>
      <c r="BK67" s="319"/>
      <c r="BL67" s="319"/>
      <c r="BM67" s="319"/>
      <c r="BN67" s="319"/>
      <c r="BO67" s="319"/>
      <c r="BP67" s="319"/>
      <c r="BQ67" s="319"/>
      <c r="BR67" s="319"/>
      <c r="BS67" s="319"/>
      <c r="BT67" s="319"/>
      <c r="BU67" s="319"/>
      <c r="BV67" s="319"/>
      <c r="BW67" s="319"/>
      <c r="BX67" s="319"/>
      <c r="BY67" s="319"/>
      <c r="BZ67" s="319"/>
      <c r="CA67" s="319"/>
      <c r="CB67" s="319"/>
      <c r="CC67" s="319"/>
      <c r="CD67" s="319"/>
      <c r="CE67" s="319"/>
      <c r="CF67" s="319"/>
      <c r="CG67" s="319"/>
      <c r="CH67" s="319"/>
      <c r="CI67" s="319"/>
      <c r="CJ67" s="319"/>
      <c r="CK67" s="319"/>
      <c r="CL67" s="319"/>
      <c r="CM67" s="319"/>
      <c r="CN67" s="319"/>
      <c r="CO67" s="319"/>
      <c r="CP67" s="319"/>
      <c r="CQ67" s="319"/>
      <c r="CR67" s="319"/>
      <c r="CS67" s="319"/>
      <c r="CT67" s="319"/>
      <c r="CU67" s="319"/>
      <c r="CV67" s="319"/>
      <c r="CW67" s="319"/>
      <c r="CX67" s="319"/>
      <c r="CY67" s="319"/>
      <c r="CZ67" s="319"/>
      <c r="DA67" s="319"/>
      <c r="DB67" s="319"/>
      <c r="DC67" s="319"/>
      <c r="DD67" s="319"/>
      <c r="DE67" s="319"/>
      <c r="DF67" s="319"/>
      <c r="DG67" s="319"/>
      <c r="DH67" s="319"/>
      <c r="DI67" s="319"/>
      <c r="DJ67" s="319"/>
      <c r="DK67" s="319"/>
      <c r="DL67" s="319"/>
      <c r="DM67" s="319"/>
      <c r="DN67" s="319"/>
      <c r="DO67" s="319"/>
      <c r="DP67" s="319"/>
      <c r="DQ67" s="319"/>
      <c r="DR67" s="319"/>
      <c r="DS67" s="319"/>
      <c r="DT67" s="319"/>
      <c r="DU67" s="319"/>
      <c r="DV67" s="319"/>
      <c r="DW67" s="319"/>
      <c r="DX67" s="319"/>
      <c r="DY67" s="319"/>
      <c r="DZ67" s="319"/>
      <c r="EA67" s="319"/>
      <c r="EB67" s="319"/>
      <c r="EC67" s="319"/>
      <c r="ED67" s="319"/>
      <c r="EE67" s="319"/>
      <c r="EF67" s="319"/>
      <c r="EG67" s="319"/>
      <c r="EH67" s="319"/>
      <c r="EI67" s="319"/>
      <c r="EJ67" s="319"/>
      <c r="EK67" s="319"/>
      <c r="EL67" s="319"/>
      <c r="EM67" s="319"/>
      <c r="EN67" s="319"/>
      <c r="EO67" s="319"/>
      <c r="EP67" s="319"/>
      <c r="EQ67" s="319"/>
      <c r="ER67" s="319"/>
      <c r="ES67" s="319"/>
      <c r="ET67" s="319"/>
      <c r="EU67" s="319"/>
      <c r="EV67" s="319"/>
      <c r="EW67" s="319"/>
      <c r="EX67" s="319"/>
      <c r="EY67" s="319"/>
      <c r="EZ67" s="319"/>
      <c r="FA67" s="319"/>
      <c r="FB67" s="319"/>
      <c r="FC67" s="319"/>
      <c r="FD67" s="319"/>
      <c r="FE67" s="319"/>
      <c r="FF67" s="319"/>
      <c r="FG67" s="319"/>
      <c r="FH67" s="319"/>
      <c r="FI67" s="319"/>
      <c r="FJ67" s="319"/>
      <c r="FK67" s="319"/>
      <c r="FL67" s="319"/>
      <c r="FM67" s="319"/>
      <c r="FN67" s="319"/>
      <c r="FO67" s="319"/>
      <c r="FP67" s="319"/>
      <c r="FQ67" s="319"/>
      <c r="FR67" s="319"/>
      <c r="FS67" s="319"/>
      <c r="FT67" s="319"/>
      <c r="FU67" s="319"/>
      <c r="FV67" s="319"/>
    </row>
    <row r="68" spans="1:178" ht="13.5" thickBot="1" x14ac:dyDescent="0.25">
      <c r="A68" s="415" t="s">
        <v>133</v>
      </c>
      <c r="B68" s="310" t="s">
        <v>298</v>
      </c>
      <c r="C68" s="418">
        <v>0.1</v>
      </c>
      <c r="D68" s="311" t="s">
        <v>37</v>
      </c>
      <c r="E68" s="312" t="s">
        <v>135</v>
      </c>
      <c r="F68" s="313"/>
      <c r="G68" s="313"/>
      <c r="I68" s="354"/>
      <c r="J68" s="354"/>
      <c r="K68" s="354"/>
      <c r="L68" s="355"/>
      <c r="M68" s="355"/>
      <c r="N68" s="355"/>
      <c r="O68" s="357"/>
      <c r="P68" s="307">
        <f>P67*0.1</f>
        <v>750</v>
      </c>
      <c r="Q68" s="307"/>
      <c r="R68" s="308"/>
      <c r="S68" s="319"/>
      <c r="T68" s="319"/>
      <c r="U68" s="319"/>
      <c r="V68" s="319"/>
      <c r="W68" s="319"/>
      <c r="X68" s="319"/>
      <c r="Y68" s="319"/>
      <c r="Z68" s="319"/>
      <c r="AA68" s="319"/>
      <c r="AB68" s="319"/>
      <c r="AC68" s="319"/>
      <c r="AD68" s="319"/>
      <c r="AE68" s="319"/>
      <c r="AF68" s="319"/>
      <c r="AG68" s="319"/>
      <c r="AH68" s="319"/>
      <c r="AI68" s="319"/>
      <c r="AJ68" s="319"/>
      <c r="AK68" s="319"/>
      <c r="AL68" s="319"/>
      <c r="AM68" s="319"/>
      <c r="AN68" s="319"/>
      <c r="AO68" s="319"/>
      <c r="AP68" s="319"/>
      <c r="AQ68" s="319"/>
      <c r="AR68" s="319"/>
      <c r="AS68" s="319"/>
      <c r="AT68" s="319"/>
      <c r="AU68" s="319"/>
      <c r="AV68" s="319"/>
      <c r="AW68" s="319"/>
      <c r="AX68" s="319"/>
      <c r="AY68" s="319"/>
      <c r="AZ68" s="319"/>
      <c r="BA68" s="319"/>
      <c r="BB68" s="319"/>
      <c r="BC68" s="319"/>
      <c r="BD68" s="319"/>
      <c r="BE68" s="319"/>
      <c r="BF68" s="319"/>
      <c r="BG68" s="319"/>
      <c r="BH68" s="319"/>
      <c r="BI68" s="319"/>
      <c r="BJ68" s="319"/>
      <c r="BK68" s="319"/>
      <c r="BL68" s="319"/>
      <c r="BM68" s="319"/>
      <c r="BN68" s="319"/>
      <c r="BO68" s="319"/>
      <c r="BP68" s="319"/>
      <c r="BQ68" s="319"/>
      <c r="BR68" s="319"/>
      <c r="BS68" s="319"/>
      <c r="BT68" s="319"/>
      <c r="BU68" s="319"/>
      <c r="BV68" s="319"/>
      <c r="BW68" s="319"/>
      <c r="BX68" s="319"/>
      <c r="BY68" s="319"/>
      <c r="BZ68" s="319"/>
      <c r="CA68" s="319"/>
      <c r="CB68" s="319"/>
      <c r="CC68" s="319"/>
      <c r="CD68" s="319"/>
      <c r="CE68" s="319"/>
      <c r="CF68" s="319"/>
      <c r="CG68" s="319"/>
      <c r="CH68" s="319"/>
      <c r="CI68" s="319"/>
      <c r="CJ68" s="319"/>
      <c r="CK68" s="319"/>
      <c r="CL68" s="319"/>
      <c r="CM68" s="319"/>
      <c r="CN68" s="319"/>
      <c r="CO68" s="319"/>
      <c r="CP68" s="319"/>
      <c r="CQ68" s="319"/>
      <c r="CR68" s="319"/>
      <c r="CS68" s="319"/>
      <c r="CT68" s="319"/>
      <c r="CU68" s="319"/>
      <c r="CV68" s="319"/>
      <c r="CW68" s="319"/>
      <c r="CX68" s="319"/>
      <c r="CY68" s="319"/>
      <c r="CZ68" s="319"/>
      <c r="DA68" s="319"/>
      <c r="DB68" s="319"/>
      <c r="DC68" s="319"/>
      <c r="DD68" s="319"/>
      <c r="DE68" s="319"/>
      <c r="DF68" s="319"/>
      <c r="DG68" s="319"/>
      <c r="DH68" s="319"/>
      <c r="DI68" s="319"/>
      <c r="DJ68" s="319"/>
      <c r="DK68" s="319"/>
      <c r="DL68" s="319"/>
      <c r="DM68" s="319"/>
      <c r="DN68" s="319"/>
      <c r="DO68" s="319"/>
      <c r="DP68" s="319"/>
      <c r="DQ68" s="319"/>
      <c r="DR68" s="319"/>
      <c r="DS68" s="319"/>
      <c r="DT68" s="319"/>
      <c r="DU68" s="319"/>
      <c r="DV68" s="319"/>
      <c r="DW68" s="319"/>
      <c r="DX68" s="319"/>
      <c r="DY68" s="319"/>
      <c r="DZ68" s="319"/>
      <c r="EA68" s="319"/>
      <c r="EB68" s="319"/>
      <c r="EC68" s="319"/>
      <c r="ED68" s="319"/>
      <c r="EE68" s="319"/>
      <c r="EF68" s="319"/>
      <c r="EG68" s="319"/>
      <c r="EH68" s="319"/>
      <c r="EI68" s="319"/>
      <c r="EJ68" s="319"/>
      <c r="EK68" s="319"/>
      <c r="EL68" s="319"/>
      <c r="EM68" s="319"/>
      <c r="EN68" s="319"/>
      <c r="EO68" s="319"/>
      <c r="EP68" s="319"/>
      <c r="EQ68" s="319"/>
      <c r="ER68" s="319"/>
      <c r="ES68" s="319"/>
      <c r="ET68" s="319"/>
      <c r="EU68" s="319"/>
      <c r="EV68" s="319"/>
      <c r="EW68" s="319"/>
      <c r="EX68" s="319"/>
      <c r="EY68" s="319"/>
      <c r="EZ68" s="319"/>
      <c r="FA68" s="319"/>
      <c r="FB68" s="319"/>
      <c r="FC68" s="319"/>
      <c r="FD68" s="319"/>
      <c r="FE68" s="319"/>
      <c r="FF68" s="319"/>
      <c r="FG68" s="319"/>
      <c r="FH68" s="319"/>
      <c r="FI68" s="319"/>
      <c r="FJ68" s="319"/>
      <c r="FK68" s="319"/>
      <c r="FL68" s="319"/>
      <c r="FM68" s="319"/>
      <c r="FN68" s="319"/>
      <c r="FO68" s="319"/>
      <c r="FP68" s="319"/>
      <c r="FQ68" s="319"/>
      <c r="FR68" s="319"/>
      <c r="FS68" s="319"/>
      <c r="FT68" s="319"/>
      <c r="FU68" s="319"/>
      <c r="FV68" s="319"/>
    </row>
    <row r="69" spans="1:178" ht="26.25" thickBot="1" x14ac:dyDescent="0.25">
      <c r="A69" s="415" t="s">
        <v>473</v>
      </c>
      <c r="B69" s="310" t="s">
        <v>464</v>
      </c>
      <c r="C69" s="313">
        <v>50</v>
      </c>
      <c r="D69" s="311" t="s">
        <v>37</v>
      </c>
      <c r="E69" s="312" t="s">
        <v>50</v>
      </c>
      <c r="F69" s="313"/>
      <c r="G69" s="313"/>
      <c r="J69" s="413">
        <v>20</v>
      </c>
      <c r="K69" s="354"/>
      <c r="L69" s="355"/>
      <c r="M69" s="355"/>
      <c r="N69" s="413">
        <v>20</v>
      </c>
      <c r="O69" s="357"/>
      <c r="P69" s="307">
        <f>(SUM(N69))*$C69</f>
        <v>1000</v>
      </c>
      <c r="Q69" s="307"/>
      <c r="R69" s="308"/>
      <c r="S69" s="319" t="s">
        <v>463</v>
      </c>
      <c r="T69" s="319"/>
      <c r="U69" s="319"/>
      <c r="V69" s="319"/>
      <c r="W69" s="319"/>
      <c r="X69" s="319"/>
      <c r="Y69" s="319"/>
      <c r="Z69" s="319"/>
      <c r="AA69" s="319"/>
      <c r="AB69" s="319"/>
      <c r="AC69" s="319"/>
      <c r="AD69" s="319"/>
      <c r="AE69" s="319"/>
      <c r="AF69" s="319"/>
      <c r="AG69" s="319"/>
      <c r="AH69" s="319"/>
      <c r="AI69" s="319"/>
      <c r="AJ69" s="319"/>
      <c r="AK69" s="319"/>
      <c r="AL69" s="319"/>
      <c r="AM69" s="319"/>
      <c r="AN69" s="319"/>
      <c r="AO69" s="319"/>
      <c r="AP69" s="319"/>
      <c r="AQ69" s="319"/>
      <c r="AR69" s="319"/>
      <c r="AS69" s="319"/>
      <c r="AT69" s="319"/>
      <c r="AU69" s="319"/>
      <c r="AV69" s="319"/>
      <c r="AW69" s="319"/>
      <c r="AX69" s="319"/>
      <c r="AY69" s="319"/>
      <c r="AZ69" s="319"/>
      <c r="BA69" s="319"/>
      <c r="BB69" s="319"/>
      <c r="BC69" s="319"/>
      <c r="BD69" s="319"/>
      <c r="BE69" s="319"/>
      <c r="BF69" s="319"/>
      <c r="BG69" s="319"/>
      <c r="BH69" s="319"/>
      <c r="BI69" s="319"/>
      <c r="BJ69" s="319"/>
      <c r="BK69" s="319"/>
      <c r="BL69" s="319"/>
      <c r="BM69" s="319"/>
      <c r="BN69" s="319"/>
      <c r="BO69" s="319"/>
      <c r="BP69" s="319"/>
      <c r="BQ69" s="319"/>
      <c r="BR69" s="319"/>
      <c r="BS69" s="319"/>
      <c r="BT69" s="319"/>
      <c r="BU69" s="319"/>
      <c r="BV69" s="319"/>
      <c r="BW69" s="319"/>
      <c r="BX69" s="319"/>
      <c r="BY69" s="319"/>
      <c r="BZ69" s="319"/>
      <c r="CA69" s="319"/>
      <c r="CB69" s="319"/>
      <c r="CC69" s="319"/>
      <c r="CD69" s="319"/>
      <c r="CE69" s="319"/>
      <c r="CF69" s="319"/>
      <c r="CG69" s="319"/>
      <c r="CH69" s="319"/>
      <c r="CI69" s="319"/>
      <c r="CJ69" s="319"/>
      <c r="CK69" s="319"/>
      <c r="CL69" s="319"/>
      <c r="CM69" s="319"/>
      <c r="CN69" s="319"/>
      <c r="CO69" s="319"/>
      <c r="CP69" s="319"/>
      <c r="CQ69" s="319"/>
      <c r="CR69" s="319"/>
      <c r="CS69" s="319"/>
      <c r="CT69" s="319"/>
      <c r="CU69" s="319"/>
      <c r="CV69" s="319"/>
      <c r="CW69" s="319"/>
      <c r="CX69" s="319"/>
      <c r="CY69" s="319"/>
      <c r="CZ69" s="319"/>
      <c r="DA69" s="319"/>
      <c r="DB69" s="319"/>
      <c r="DC69" s="319"/>
      <c r="DD69" s="319"/>
      <c r="DE69" s="319"/>
      <c r="DF69" s="319"/>
      <c r="DG69" s="319"/>
      <c r="DH69" s="319"/>
      <c r="DI69" s="319"/>
      <c r="DJ69" s="319"/>
      <c r="DK69" s="319"/>
      <c r="DL69" s="319"/>
      <c r="DM69" s="319"/>
      <c r="DN69" s="319"/>
      <c r="DO69" s="319"/>
      <c r="DP69" s="319"/>
      <c r="DQ69" s="319"/>
      <c r="DR69" s="319"/>
      <c r="DS69" s="319"/>
      <c r="DT69" s="319"/>
      <c r="DU69" s="319"/>
      <c r="DV69" s="319"/>
      <c r="DW69" s="319"/>
      <c r="DX69" s="319"/>
      <c r="DY69" s="319"/>
      <c r="DZ69" s="319"/>
      <c r="EA69" s="319"/>
      <c r="EB69" s="319"/>
      <c r="EC69" s="319"/>
      <c r="ED69" s="319"/>
      <c r="EE69" s="319"/>
      <c r="EF69" s="319"/>
      <c r="EG69" s="319"/>
      <c r="EH69" s="319"/>
      <c r="EI69" s="319"/>
      <c r="EJ69" s="319"/>
      <c r="EK69" s="319"/>
      <c r="EL69" s="319"/>
      <c r="EM69" s="319"/>
      <c r="EN69" s="319"/>
      <c r="EO69" s="319"/>
      <c r="EP69" s="319"/>
      <c r="EQ69" s="319"/>
      <c r="ER69" s="319"/>
      <c r="ES69" s="319"/>
      <c r="ET69" s="319"/>
      <c r="EU69" s="319"/>
      <c r="EV69" s="319"/>
      <c r="EW69" s="319"/>
      <c r="EX69" s="319"/>
      <c r="EY69" s="319"/>
      <c r="EZ69" s="319"/>
      <c r="FA69" s="319"/>
      <c r="FB69" s="319"/>
      <c r="FC69" s="319"/>
      <c r="FD69" s="319"/>
      <c r="FE69" s="319"/>
      <c r="FF69" s="319"/>
      <c r="FG69" s="319"/>
      <c r="FH69" s="319"/>
      <c r="FI69" s="319"/>
      <c r="FJ69" s="319"/>
      <c r="FK69" s="319"/>
      <c r="FL69" s="319"/>
      <c r="FM69" s="319"/>
      <c r="FN69" s="319"/>
      <c r="FO69" s="319"/>
      <c r="FP69" s="319"/>
      <c r="FQ69" s="319"/>
      <c r="FR69" s="319"/>
      <c r="FS69" s="319"/>
      <c r="FT69" s="319"/>
      <c r="FU69" s="319"/>
      <c r="FV69" s="319"/>
    </row>
    <row r="70" spans="1:178" x14ac:dyDescent="0.2">
      <c r="A70" s="69" t="s">
        <v>136</v>
      </c>
      <c r="B70" s="310" t="s">
        <v>314</v>
      </c>
      <c r="C70" s="358"/>
      <c r="D70" s="311"/>
      <c r="E70" s="312"/>
      <c r="F70" s="313"/>
      <c r="G70" s="313"/>
      <c r="H70" s="314">
        <f>SUM(N72:N76)</f>
        <v>240</v>
      </c>
      <c r="I70" s="354"/>
      <c r="J70" s="354"/>
      <c r="K70" s="354"/>
      <c r="L70" s="355"/>
      <c r="M70" s="355"/>
      <c r="N70" s="355"/>
      <c r="O70" s="357"/>
      <c r="P70" s="307"/>
      <c r="Q70" s="61">
        <f>SUM(P71:P78)</f>
        <v>13795</v>
      </c>
      <c r="R70" s="308"/>
      <c r="S70" s="319"/>
      <c r="T70" s="319"/>
      <c r="U70" s="319"/>
      <c r="V70" s="319"/>
      <c r="W70" s="319"/>
      <c r="X70" s="319"/>
      <c r="Y70" s="319"/>
      <c r="Z70" s="319"/>
      <c r="AA70" s="319"/>
      <c r="AB70" s="319"/>
      <c r="AC70" s="319"/>
      <c r="AD70" s="319"/>
      <c r="AE70" s="319"/>
      <c r="AF70" s="319"/>
      <c r="AG70" s="319"/>
      <c r="AH70" s="319"/>
      <c r="AI70" s="319"/>
      <c r="AJ70" s="319"/>
      <c r="AK70" s="319"/>
      <c r="AL70" s="319"/>
      <c r="AM70" s="319"/>
      <c r="AN70" s="319"/>
      <c r="AO70" s="319"/>
      <c r="AP70" s="319"/>
      <c r="AQ70" s="319"/>
      <c r="AR70" s="319"/>
      <c r="AS70" s="319"/>
      <c r="AT70" s="319"/>
      <c r="AU70" s="319"/>
      <c r="AV70" s="319"/>
      <c r="AW70" s="319"/>
      <c r="AX70" s="319"/>
      <c r="AY70" s="319"/>
      <c r="AZ70" s="319"/>
      <c r="BA70" s="319"/>
      <c r="BB70" s="319"/>
      <c r="BC70" s="319"/>
      <c r="BD70" s="319"/>
      <c r="BE70" s="319"/>
      <c r="BF70" s="319"/>
      <c r="BG70" s="319"/>
      <c r="BH70" s="319"/>
      <c r="BI70" s="319"/>
      <c r="BJ70" s="319"/>
      <c r="BK70" s="319"/>
      <c r="BL70" s="319"/>
      <c r="BM70" s="319"/>
      <c r="BN70" s="319"/>
      <c r="BO70" s="319"/>
      <c r="BP70" s="319"/>
      <c r="BQ70" s="319"/>
      <c r="BR70" s="319"/>
      <c r="BS70" s="319"/>
      <c r="BT70" s="319"/>
      <c r="BU70" s="319"/>
      <c r="BV70" s="319"/>
      <c r="BW70" s="319"/>
      <c r="BX70" s="319"/>
      <c r="BY70" s="319"/>
      <c r="BZ70" s="319"/>
      <c r="CA70" s="319"/>
      <c r="CB70" s="319"/>
      <c r="CC70" s="319"/>
      <c r="CD70" s="319"/>
      <c r="CE70" s="319"/>
      <c r="CF70" s="319"/>
      <c r="CG70" s="319"/>
      <c r="CH70" s="319"/>
      <c r="CI70" s="319"/>
      <c r="CJ70" s="319"/>
      <c r="CK70" s="319"/>
      <c r="CL70" s="319"/>
      <c r="CM70" s="319"/>
      <c r="CN70" s="319"/>
      <c r="CO70" s="319"/>
      <c r="CP70" s="319"/>
      <c r="CQ70" s="319"/>
      <c r="CR70" s="319"/>
      <c r="CS70" s="319"/>
      <c r="CT70" s="319"/>
      <c r="CU70" s="319"/>
      <c r="CV70" s="319"/>
      <c r="CW70" s="319"/>
      <c r="CX70" s="319"/>
      <c r="CY70" s="319"/>
      <c r="CZ70" s="319"/>
      <c r="DA70" s="319"/>
      <c r="DB70" s="319"/>
      <c r="DC70" s="319"/>
      <c r="DD70" s="319"/>
      <c r="DE70" s="319"/>
      <c r="DF70" s="319"/>
      <c r="DG70" s="319"/>
      <c r="DH70" s="319"/>
      <c r="DI70" s="319"/>
      <c r="DJ70" s="319"/>
      <c r="DK70" s="319"/>
      <c r="DL70" s="319"/>
      <c r="DM70" s="319"/>
      <c r="DN70" s="319"/>
      <c r="DO70" s="319"/>
      <c r="DP70" s="319"/>
      <c r="DQ70" s="319"/>
      <c r="DR70" s="319"/>
      <c r="DS70" s="319"/>
      <c r="DT70" s="319"/>
      <c r="DU70" s="319"/>
      <c r="DV70" s="319"/>
      <c r="DW70" s="319"/>
      <c r="DX70" s="319"/>
      <c r="DY70" s="319"/>
      <c r="DZ70" s="319"/>
      <c r="EA70" s="319"/>
      <c r="EB70" s="319"/>
      <c r="EC70" s="319"/>
      <c r="ED70" s="319"/>
      <c r="EE70" s="319"/>
      <c r="EF70" s="319"/>
      <c r="EG70" s="319"/>
      <c r="EH70" s="319"/>
      <c r="EI70" s="319"/>
      <c r="EJ70" s="319"/>
      <c r="EK70" s="319"/>
      <c r="EL70" s="319"/>
      <c r="EM70" s="319"/>
      <c r="EN70" s="319"/>
      <c r="EO70" s="319"/>
      <c r="EP70" s="319"/>
      <c r="EQ70" s="319"/>
      <c r="ER70" s="319"/>
      <c r="ES70" s="319"/>
      <c r="ET70" s="319"/>
      <c r="EU70" s="319"/>
      <c r="EV70" s="319"/>
      <c r="EW70" s="319"/>
      <c r="EX70" s="319"/>
      <c r="EY70" s="319"/>
      <c r="EZ70" s="319"/>
      <c r="FA70" s="319"/>
      <c r="FB70" s="319"/>
      <c r="FC70" s="319"/>
      <c r="FD70" s="319"/>
      <c r="FE70" s="319"/>
      <c r="FF70" s="319"/>
      <c r="FG70" s="319"/>
      <c r="FH70" s="319"/>
      <c r="FI70" s="319"/>
      <c r="FJ70" s="319"/>
      <c r="FK70" s="319"/>
      <c r="FL70" s="319"/>
      <c r="FM70" s="319"/>
      <c r="FN70" s="319"/>
      <c r="FO70" s="319"/>
      <c r="FP70" s="319"/>
      <c r="FQ70" s="319"/>
      <c r="FR70" s="319"/>
      <c r="FS70" s="319"/>
      <c r="FT70" s="319"/>
      <c r="FU70" s="319"/>
      <c r="FV70" s="319"/>
    </row>
    <row r="71" spans="1:178" ht="13.5" thickBot="1" x14ac:dyDescent="0.25">
      <c r="A71" s="415" t="s">
        <v>129</v>
      </c>
      <c r="B71" s="310" t="s">
        <v>350</v>
      </c>
      <c r="C71" s="313">
        <v>100</v>
      </c>
      <c r="D71" s="311" t="s">
        <v>37</v>
      </c>
      <c r="E71" s="312" t="s">
        <v>137</v>
      </c>
      <c r="F71" s="313"/>
      <c r="G71" s="313"/>
      <c r="H71" s="314">
        <f>ROUNDUP(H70/50,0)</f>
        <v>5</v>
      </c>
      <c r="I71" s="354"/>
      <c r="J71" s="354"/>
      <c r="K71" s="354"/>
      <c r="L71" s="355"/>
      <c r="M71" s="355"/>
      <c r="N71" s="355"/>
      <c r="O71" s="357"/>
      <c r="P71" s="307">
        <f>$C71*H71</f>
        <v>500</v>
      </c>
      <c r="Q71" s="307"/>
      <c r="R71" s="308"/>
      <c r="S71" s="319"/>
      <c r="T71" s="319"/>
      <c r="U71" s="319"/>
      <c r="V71" s="319"/>
      <c r="W71" s="319"/>
      <c r="X71" s="319"/>
      <c r="Y71" s="319"/>
      <c r="Z71" s="319"/>
      <c r="AA71" s="319"/>
      <c r="AB71" s="319"/>
      <c r="AC71" s="319"/>
      <c r="AD71" s="319"/>
      <c r="AE71" s="319"/>
      <c r="AF71" s="319"/>
      <c r="AG71" s="319"/>
      <c r="AH71" s="319"/>
      <c r="AI71" s="319"/>
      <c r="AJ71" s="319"/>
      <c r="AK71" s="319"/>
      <c r="AL71" s="319"/>
      <c r="AM71" s="319"/>
      <c r="AN71" s="319"/>
      <c r="AO71" s="319"/>
      <c r="AP71" s="319"/>
      <c r="AQ71" s="319"/>
      <c r="AR71" s="319"/>
      <c r="AS71" s="319"/>
      <c r="AT71" s="319"/>
      <c r="AU71" s="319"/>
      <c r="AV71" s="319"/>
      <c r="AW71" s="319"/>
      <c r="AX71" s="319"/>
      <c r="AY71" s="319"/>
      <c r="AZ71" s="319"/>
      <c r="BA71" s="319"/>
      <c r="BB71" s="319"/>
      <c r="BC71" s="319"/>
      <c r="BD71" s="319"/>
      <c r="BE71" s="319"/>
      <c r="BF71" s="319"/>
      <c r="BG71" s="319"/>
      <c r="BH71" s="319"/>
      <c r="BI71" s="319"/>
      <c r="BJ71" s="319"/>
      <c r="BK71" s="319"/>
      <c r="BL71" s="319"/>
      <c r="BM71" s="319"/>
      <c r="BN71" s="319"/>
      <c r="BO71" s="319"/>
      <c r="BP71" s="319"/>
      <c r="BQ71" s="319"/>
      <c r="BR71" s="319"/>
      <c r="BS71" s="319"/>
      <c r="BT71" s="319"/>
      <c r="BU71" s="319"/>
      <c r="BV71" s="319"/>
      <c r="BW71" s="319"/>
      <c r="BX71" s="319"/>
      <c r="BY71" s="319"/>
      <c r="BZ71" s="319"/>
      <c r="CA71" s="319"/>
      <c r="CB71" s="319"/>
      <c r="CC71" s="319"/>
      <c r="CD71" s="319"/>
      <c r="CE71" s="319"/>
      <c r="CF71" s="319"/>
      <c r="CG71" s="319"/>
      <c r="CH71" s="319"/>
      <c r="CI71" s="319"/>
      <c r="CJ71" s="319"/>
      <c r="CK71" s="319"/>
      <c r="CL71" s="319"/>
      <c r="CM71" s="319"/>
      <c r="CN71" s="319"/>
      <c r="CO71" s="319"/>
      <c r="CP71" s="319"/>
      <c r="CQ71" s="319"/>
      <c r="CR71" s="319"/>
      <c r="CS71" s="319"/>
      <c r="CT71" s="319"/>
      <c r="CU71" s="319"/>
      <c r="CV71" s="319"/>
      <c r="CW71" s="319"/>
      <c r="CX71" s="319"/>
      <c r="CY71" s="319"/>
      <c r="CZ71" s="319"/>
      <c r="DA71" s="319"/>
      <c r="DB71" s="319"/>
      <c r="DC71" s="319"/>
      <c r="DD71" s="319"/>
      <c r="DE71" s="319"/>
      <c r="DF71" s="319"/>
      <c r="DG71" s="319"/>
      <c r="DH71" s="319"/>
      <c r="DI71" s="319"/>
      <c r="DJ71" s="319"/>
      <c r="DK71" s="319"/>
      <c r="DL71" s="319"/>
      <c r="DM71" s="319"/>
      <c r="DN71" s="319"/>
      <c r="DO71" s="319"/>
      <c r="DP71" s="319"/>
      <c r="DQ71" s="319"/>
      <c r="DR71" s="319"/>
      <c r="DS71" s="319"/>
      <c r="DT71" s="319"/>
      <c r="DU71" s="319"/>
      <c r="DV71" s="319"/>
      <c r="DW71" s="319"/>
      <c r="DX71" s="319"/>
      <c r="DY71" s="319"/>
      <c r="DZ71" s="319"/>
      <c r="EA71" s="319"/>
      <c r="EB71" s="319"/>
      <c r="EC71" s="319"/>
      <c r="ED71" s="319"/>
      <c r="EE71" s="319"/>
      <c r="EF71" s="319"/>
      <c r="EG71" s="319"/>
      <c r="EH71" s="319"/>
      <c r="EI71" s="319"/>
      <c r="EJ71" s="319"/>
      <c r="EK71" s="319"/>
      <c r="EL71" s="319"/>
      <c r="EM71" s="319"/>
      <c r="EN71" s="319"/>
      <c r="EO71" s="319"/>
      <c r="EP71" s="319"/>
      <c r="EQ71" s="319"/>
      <c r="ER71" s="319"/>
      <c r="ES71" s="319"/>
      <c r="ET71" s="319"/>
      <c r="EU71" s="319"/>
      <c r="EV71" s="319"/>
      <c r="EW71" s="319"/>
      <c r="EX71" s="319"/>
      <c r="EY71" s="319"/>
      <c r="EZ71" s="319"/>
      <c r="FA71" s="319"/>
      <c r="FB71" s="319"/>
      <c r="FC71" s="319"/>
      <c r="FD71" s="319"/>
      <c r="FE71" s="319"/>
      <c r="FF71" s="319"/>
      <c r="FG71" s="319"/>
      <c r="FH71" s="319"/>
      <c r="FI71" s="319"/>
      <c r="FJ71" s="319"/>
      <c r="FK71" s="319"/>
      <c r="FL71" s="319"/>
      <c r="FM71" s="319"/>
      <c r="FN71" s="319"/>
      <c r="FO71" s="319"/>
      <c r="FP71" s="319"/>
      <c r="FQ71" s="319"/>
      <c r="FR71" s="319"/>
      <c r="FS71" s="319"/>
      <c r="FT71" s="319"/>
      <c r="FU71" s="319"/>
      <c r="FV71" s="319"/>
    </row>
    <row r="72" spans="1:178" ht="26.25" thickBot="1" x14ac:dyDescent="0.25">
      <c r="A72" s="415" t="s">
        <v>138</v>
      </c>
      <c r="B72" s="310" t="s">
        <v>351</v>
      </c>
      <c r="C72" s="313">
        <v>50</v>
      </c>
      <c r="D72" s="311" t="s">
        <v>37</v>
      </c>
      <c r="E72" s="312" t="s">
        <v>60</v>
      </c>
      <c r="F72" s="313"/>
      <c r="G72" s="313"/>
      <c r="I72" s="315" t="s">
        <v>299</v>
      </c>
      <c r="J72" s="413">
        <v>100</v>
      </c>
      <c r="K72" s="354"/>
      <c r="L72" s="355"/>
      <c r="M72" s="355"/>
      <c r="N72" s="428">
        <f>O72</f>
        <v>100</v>
      </c>
      <c r="O72" s="413">
        <f t="shared" ref="O72:O81" si="1">$J72</f>
        <v>100</v>
      </c>
      <c r="P72" s="307">
        <f>(SUM(O72:O72))*$C72</f>
        <v>5000</v>
      </c>
      <c r="Q72" s="307"/>
      <c r="R72" s="308"/>
      <c r="S72" s="319"/>
      <c r="T72" s="319"/>
      <c r="U72" s="319"/>
      <c r="V72" s="319"/>
      <c r="W72" s="319"/>
      <c r="X72" s="319"/>
      <c r="Y72" s="319"/>
      <c r="Z72" s="319"/>
      <c r="AA72" s="319"/>
      <c r="AB72" s="319"/>
      <c r="AC72" s="319"/>
      <c r="AD72" s="319"/>
      <c r="AE72" s="319"/>
      <c r="AF72" s="319"/>
      <c r="AG72" s="319"/>
      <c r="AH72" s="319"/>
      <c r="AI72" s="319"/>
      <c r="AJ72" s="319"/>
      <c r="AK72" s="319"/>
      <c r="AL72" s="319"/>
      <c r="AM72" s="319"/>
      <c r="AN72" s="319"/>
      <c r="AO72" s="319"/>
      <c r="AP72" s="319"/>
      <c r="AQ72" s="319"/>
      <c r="AR72" s="319"/>
      <c r="AS72" s="319"/>
      <c r="AT72" s="319"/>
      <c r="AU72" s="319"/>
      <c r="AV72" s="319"/>
      <c r="AW72" s="319"/>
      <c r="AX72" s="319"/>
      <c r="AY72" s="319"/>
      <c r="AZ72" s="319"/>
      <c r="BA72" s="319"/>
      <c r="BB72" s="319"/>
      <c r="BC72" s="319"/>
      <c r="BD72" s="319"/>
      <c r="BE72" s="319"/>
      <c r="BF72" s="319"/>
      <c r="BG72" s="319"/>
      <c r="BH72" s="319"/>
      <c r="BI72" s="319"/>
      <c r="BJ72" s="319"/>
      <c r="BK72" s="319"/>
      <c r="BL72" s="319"/>
      <c r="BM72" s="319"/>
      <c r="BN72" s="319"/>
      <c r="BO72" s="319"/>
      <c r="BP72" s="319"/>
      <c r="BQ72" s="319"/>
      <c r="BR72" s="319"/>
      <c r="BS72" s="319"/>
      <c r="BT72" s="319"/>
      <c r="BU72" s="319"/>
      <c r="BV72" s="319"/>
      <c r="BW72" s="319"/>
      <c r="BX72" s="319"/>
      <c r="BY72" s="319"/>
      <c r="BZ72" s="319"/>
      <c r="CA72" s="319"/>
      <c r="CB72" s="319"/>
      <c r="CC72" s="319"/>
      <c r="CD72" s="319"/>
      <c r="CE72" s="319"/>
      <c r="CF72" s="319"/>
      <c r="CG72" s="319"/>
      <c r="CH72" s="319"/>
      <c r="CI72" s="319"/>
      <c r="CJ72" s="319"/>
      <c r="CK72" s="319"/>
      <c r="CL72" s="319"/>
      <c r="CM72" s="319"/>
      <c r="CN72" s="319"/>
      <c r="CO72" s="319"/>
      <c r="CP72" s="319"/>
      <c r="CQ72" s="319"/>
      <c r="CR72" s="319"/>
      <c r="CS72" s="319"/>
      <c r="CT72" s="319"/>
      <c r="CU72" s="319"/>
      <c r="CV72" s="319"/>
      <c r="CW72" s="319"/>
      <c r="CX72" s="319"/>
      <c r="CY72" s="319"/>
      <c r="CZ72" s="319"/>
      <c r="DA72" s="319"/>
      <c r="DB72" s="319"/>
      <c r="DC72" s="319"/>
      <c r="DD72" s="319"/>
      <c r="DE72" s="319"/>
      <c r="DF72" s="319"/>
      <c r="DG72" s="319"/>
      <c r="DH72" s="319"/>
      <c r="DI72" s="319"/>
      <c r="DJ72" s="319"/>
      <c r="DK72" s="319"/>
      <c r="DL72" s="319"/>
      <c r="DM72" s="319"/>
      <c r="DN72" s="319"/>
      <c r="DO72" s="319"/>
      <c r="DP72" s="319"/>
      <c r="DQ72" s="319"/>
      <c r="DR72" s="319"/>
      <c r="DS72" s="319"/>
      <c r="DT72" s="319"/>
      <c r="DU72" s="319"/>
      <c r="DV72" s="319"/>
      <c r="DW72" s="319"/>
      <c r="DX72" s="319"/>
      <c r="DY72" s="319"/>
      <c r="DZ72" s="319"/>
      <c r="EA72" s="319"/>
      <c r="EB72" s="319"/>
      <c r="EC72" s="319"/>
      <c r="ED72" s="319"/>
      <c r="EE72" s="319"/>
      <c r="EF72" s="319"/>
      <c r="EG72" s="319"/>
      <c r="EH72" s="319"/>
      <c r="EI72" s="319"/>
      <c r="EJ72" s="319"/>
      <c r="EK72" s="319"/>
      <c r="EL72" s="319"/>
      <c r="EM72" s="319"/>
      <c r="EN72" s="319"/>
      <c r="EO72" s="319"/>
      <c r="EP72" s="319"/>
      <c r="EQ72" s="319"/>
      <c r="ER72" s="319"/>
      <c r="ES72" s="319"/>
      <c r="ET72" s="319"/>
      <c r="EU72" s="319"/>
      <c r="EV72" s="319"/>
      <c r="EW72" s="319"/>
      <c r="EX72" s="319"/>
      <c r="EY72" s="319"/>
      <c r="EZ72" s="319"/>
      <c r="FA72" s="319"/>
      <c r="FB72" s="319"/>
      <c r="FC72" s="319"/>
      <c r="FD72" s="319"/>
      <c r="FE72" s="319"/>
      <c r="FF72" s="319"/>
      <c r="FG72" s="319"/>
      <c r="FH72" s="319"/>
      <c r="FI72" s="319"/>
      <c r="FJ72" s="319"/>
      <c r="FK72" s="319"/>
      <c r="FL72" s="319"/>
      <c r="FM72" s="319"/>
      <c r="FN72" s="319"/>
      <c r="FO72" s="319"/>
      <c r="FP72" s="319"/>
      <c r="FQ72" s="319"/>
      <c r="FR72" s="319"/>
      <c r="FS72" s="319"/>
      <c r="FT72" s="319"/>
      <c r="FU72" s="319"/>
      <c r="FV72" s="319"/>
    </row>
    <row r="73" spans="1:178" ht="26.25" thickBot="1" x14ac:dyDescent="0.25">
      <c r="A73" s="415" t="s">
        <v>140</v>
      </c>
      <c r="B73" s="310" t="s">
        <v>306</v>
      </c>
      <c r="C73" s="313">
        <v>50</v>
      </c>
      <c r="D73" s="311" t="s">
        <v>37</v>
      </c>
      <c r="E73" s="312" t="s">
        <v>142</v>
      </c>
      <c r="F73" s="313"/>
      <c r="G73" s="313"/>
      <c r="I73" s="315" t="s">
        <v>300</v>
      </c>
      <c r="J73" s="413">
        <v>66</v>
      </c>
      <c r="K73" s="354"/>
      <c r="L73" s="355"/>
      <c r="M73" s="355"/>
      <c r="N73" s="428">
        <f>O73</f>
        <v>66</v>
      </c>
      <c r="O73" s="413">
        <f t="shared" si="1"/>
        <v>66</v>
      </c>
      <c r="P73" s="307">
        <f>(SUM(O73:O73))*$C73</f>
        <v>3300</v>
      </c>
      <c r="Q73" s="307"/>
      <c r="R73" s="308"/>
      <c r="S73" s="319"/>
      <c r="T73" s="319"/>
      <c r="U73" s="319"/>
      <c r="V73" s="319"/>
      <c r="W73" s="319"/>
      <c r="X73" s="319"/>
      <c r="Y73" s="319"/>
      <c r="Z73" s="319"/>
      <c r="AA73" s="319"/>
      <c r="AB73" s="319"/>
      <c r="AC73" s="319"/>
      <c r="AD73" s="319"/>
      <c r="AE73" s="319"/>
      <c r="AF73" s="319"/>
      <c r="AG73" s="319"/>
      <c r="AH73" s="319"/>
      <c r="AI73" s="319"/>
      <c r="AJ73" s="319"/>
      <c r="AK73" s="319"/>
      <c r="AL73" s="319"/>
      <c r="AM73" s="319"/>
      <c r="AN73" s="319"/>
      <c r="AO73" s="319"/>
      <c r="AP73" s="319"/>
      <c r="AQ73" s="319"/>
      <c r="AR73" s="319"/>
      <c r="AS73" s="319"/>
      <c r="AT73" s="319"/>
      <c r="AU73" s="319"/>
      <c r="AV73" s="319"/>
      <c r="AW73" s="319"/>
      <c r="AX73" s="319"/>
      <c r="AY73" s="319"/>
      <c r="AZ73" s="319"/>
      <c r="BA73" s="319"/>
      <c r="BB73" s="319"/>
      <c r="BC73" s="319"/>
      <c r="BD73" s="319"/>
      <c r="BE73" s="319"/>
      <c r="BF73" s="319"/>
      <c r="BG73" s="319"/>
      <c r="BH73" s="319"/>
      <c r="BI73" s="319"/>
      <c r="BJ73" s="319"/>
      <c r="BK73" s="319"/>
      <c r="BL73" s="319"/>
      <c r="BM73" s="319"/>
      <c r="BN73" s="319"/>
      <c r="BO73" s="319"/>
      <c r="BP73" s="319"/>
      <c r="BQ73" s="319"/>
      <c r="BR73" s="319"/>
      <c r="BS73" s="319"/>
      <c r="BT73" s="319"/>
      <c r="BU73" s="319"/>
      <c r="BV73" s="319"/>
      <c r="BW73" s="319"/>
      <c r="BX73" s="319"/>
      <c r="BY73" s="319"/>
      <c r="BZ73" s="319"/>
      <c r="CA73" s="319"/>
      <c r="CB73" s="319"/>
      <c r="CC73" s="319"/>
      <c r="CD73" s="319"/>
      <c r="CE73" s="319"/>
      <c r="CF73" s="319"/>
      <c r="CG73" s="319"/>
      <c r="CH73" s="319"/>
      <c r="CI73" s="319"/>
      <c r="CJ73" s="319"/>
      <c r="CK73" s="319"/>
      <c r="CL73" s="319"/>
      <c r="CM73" s="319"/>
      <c r="CN73" s="319"/>
      <c r="CO73" s="319"/>
      <c r="CP73" s="319"/>
      <c r="CQ73" s="319"/>
      <c r="CR73" s="319"/>
      <c r="CS73" s="319"/>
      <c r="CT73" s="319"/>
      <c r="CU73" s="319"/>
      <c r="CV73" s="319"/>
      <c r="CW73" s="319"/>
      <c r="CX73" s="319"/>
      <c r="CY73" s="319"/>
      <c r="CZ73" s="319"/>
      <c r="DA73" s="319"/>
      <c r="DB73" s="319"/>
      <c r="DC73" s="319"/>
      <c r="DD73" s="319"/>
      <c r="DE73" s="319"/>
      <c r="DF73" s="319"/>
      <c r="DG73" s="319"/>
      <c r="DH73" s="319"/>
      <c r="DI73" s="319"/>
      <c r="DJ73" s="319"/>
      <c r="DK73" s="319"/>
      <c r="DL73" s="319"/>
      <c r="DM73" s="319"/>
      <c r="DN73" s="319"/>
      <c r="DO73" s="319"/>
      <c r="DP73" s="319"/>
      <c r="DQ73" s="319"/>
      <c r="DR73" s="319"/>
      <c r="DS73" s="319"/>
      <c r="DT73" s="319"/>
      <c r="DU73" s="319"/>
      <c r="DV73" s="319"/>
      <c r="DW73" s="319"/>
      <c r="DX73" s="319"/>
      <c r="DY73" s="319"/>
      <c r="DZ73" s="319"/>
      <c r="EA73" s="319"/>
      <c r="EB73" s="319"/>
      <c r="EC73" s="319"/>
      <c r="ED73" s="319"/>
      <c r="EE73" s="319"/>
      <c r="EF73" s="319"/>
      <c r="EG73" s="319"/>
      <c r="EH73" s="319"/>
      <c r="EI73" s="319"/>
      <c r="EJ73" s="319"/>
      <c r="EK73" s="319"/>
      <c r="EL73" s="319"/>
      <c r="EM73" s="319"/>
      <c r="EN73" s="319"/>
      <c r="EO73" s="319"/>
      <c r="EP73" s="319"/>
      <c r="EQ73" s="319"/>
      <c r="ER73" s="319"/>
      <c r="ES73" s="319"/>
      <c r="ET73" s="319"/>
      <c r="EU73" s="319"/>
      <c r="EV73" s="319"/>
      <c r="EW73" s="319"/>
      <c r="EX73" s="319"/>
      <c r="EY73" s="319"/>
      <c r="EZ73" s="319"/>
      <c r="FA73" s="319"/>
      <c r="FB73" s="319"/>
      <c r="FC73" s="319"/>
      <c r="FD73" s="319"/>
      <c r="FE73" s="319"/>
      <c r="FF73" s="319"/>
      <c r="FG73" s="319"/>
      <c r="FH73" s="319"/>
      <c r="FI73" s="319"/>
      <c r="FJ73" s="319"/>
      <c r="FK73" s="319"/>
      <c r="FL73" s="319"/>
      <c r="FM73" s="319"/>
      <c r="FN73" s="319"/>
      <c r="FO73" s="319"/>
      <c r="FP73" s="319"/>
      <c r="FQ73" s="319"/>
      <c r="FR73" s="319"/>
      <c r="FS73" s="319"/>
      <c r="FT73" s="319"/>
      <c r="FU73" s="319"/>
      <c r="FV73" s="319"/>
    </row>
    <row r="74" spans="1:178" ht="26.25" thickBot="1" x14ac:dyDescent="0.25">
      <c r="A74" s="415" t="s">
        <v>143</v>
      </c>
      <c r="B74" s="310" t="s">
        <v>307</v>
      </c>
      <c r="C74" s="313">
        <v>60</v>
      </c>
      <c r="D74" s="311" t="s">
        <v>37</v>
      </c>
      <c r="E74" s="312" t="s">
        <v>142</v>
      </c>
      <c r="F74" s="313"/>
      <c r="G74" s="313"/>
      <c r="I74" s="315" t="s">
        <v>301</v>
      </c>
      <c r="J74" s="413">
        <v>3</v>
      </c>
      <c r="K74" s="354"/>
      <c r="L74" s="355"/>
      <c r="M74" s="355"/>
      <c r="N74" s="428">
        <f>O74</f>
        <v>3</v>
      </c>
      <c r="O74" s="413">
        <f t="shared" si="1"/>
        <v>3</v>
      </c>
      <c r="P74" s="307">
        <f>(SUM(O74:O74))*$C74</f>
        <v>180</v>
      </c>
      <c r="Q74" s="307"/>
      <c r="R74" s="308"/>
      <c r="S74" s="319"/>
      <c r="T74" s="319"/>
      <c r="U74" s="319"/>
      <c r="V74" s="319"/>
      <c r="W74" s="319"/>
      <c r="X74" s="319"/>
      <c r="Y74" s="319"/>
      <c r="Z74" s="319"/>
      <c r="AA74" s="319"/>
      <c r="AB74" s="319"/>
      <c r="AC74" s="319"/>
      <c r="AD74" s="319"/>
      <c r="AE74" s="319"/>
      <c r="AF74" s="319"/>
      <c r="AG74" s="319"/>
      <c r="AH74" s="319"/>
      <c r="AI74" s="319"/>
      <c r="AJ74" s="319"/>
      <c r="AK74" s="319"/>
      <c r="AL74" s="319"/>
      <c r="AM74" s="319"/>
      <c r="AN74" s="319"/>
      <c r="AO74" s="319"/>
      <c r="AP74" s="319"/>
      <c r="AQ74" s="319"/>
      <c r="AR74" s="319"/>
      <c r="AS74" s="319"/>
      <c r="AT74" s="319"/>
      <c r="AU74" s="319"/>
      <c r="AV74" s="319"/>
      <c r="AW74" s="319"/>
      <c r="AX74" s="319"/>
      <c r="AY74" s="319"/>
      <c r="AZ74" s="319"/>
      <c r="BA74" s="319"/>
      <c r="BB74" s="319"/>
      <c r="BC74" s="319"/>
      <c r="BD74" s="319"/>
      <c r="BE74" s="319"/>
      <c r="BF74" s="319"/>
      <c r="BG74" s="319"/>
      <c r="BH74" s="319"/>
      <c r="BI74" s="319"/>
      <c r="BJ74" s="319"/>
      <c r="BK74" s="319"/>
      <c r="BL74" s="319"/>
      <c r="BM74" s="319"/>
      <c r="BN74" s="319"/>
      <c r="BO74" s="319"/>
      <c r="BP74" s="319"/>
      <c r="BQ74" s="319"/>
      <c r="BR74" s="319"/>
      <c r="BS74" s="319"/>
      <c r="BT74" s="319"/>
      <c r="BU74" s="319"/>
      <c r="BV74" s="319"/>
      <c r="BW74" s="319"/>
      <c r="BX74" s="319"/>
      <c r="BY74" s="319"/>
      <c r="BZ74" s="319"/>
      <c r="CA74" s="319"/>
      <c r="CB74" s="319"/>
      <c r="CC74" s="319"/>
      <c r="CD74" s="319"/>
      <c r="CE74" s="319"/>
      <c r="CF74" s="319"/>
      <c r="CG74" s="319"/>
      <c r="CH74" s="319"/>
      <c r="CI74" s="319"/>
      <c r="CJ74" s="319"/>
      <c r="CK74" s="319"/>
      <c r="CL74" s="319"/>
      <c r="CM74" s="319"/>
      <c r="CN74" s="319"/>
      <c r="CO74" s="319"/>
      <c r="CP74" s="319"/>
      <c r="CQ74" s="319"/>
      <c r="CR74" s="319"/>
      <c r="CS74" s="319"/>
      <c r="CT74" s="319"/>
      <c r="CU74" s="319"/>
      <c r="CV74" s="319"/>
      <c r="CW74" s="319"/>
      <c r="CX74" s="319"/>
      <c r="CY74" s="319"/>
      <c r="CZ74" s="319"/>
      <c r="DA74" s="319"/>
      <c r="DB74" s="319"/>
      <c r="DC74" s="319"/>
      <c r="DD74" s="319"/>
      <c r="DE74" s="319"/>
      <c r="DF74" s="319"/>
      <c r="DG74" s="319"/>
      <c r="DH74" s="319"/>
      <c r="DI74" s="319"/>
      <c r="DJ74" s="319"/>
      <c r="DK74" s="319"/>
      <c r="DL74" s="319"/>
      <c r="DM74" s="319"/>
      <c r="DN74" s="319"/>
      <c r="DO74" s="319"/>
      <c r="DP74" s="319"/>
      <c r="DQ74" s="319"/>
      <c r="DR74" s="319"/>
      <c r="DS74" s="319"/>
      <c r="DT74" s="319"/>
      <c r="DU74" s="319"/>
      <c r="DV74" s="319"/>
      <c r="DW74" s="319"/>
      <c r="DX74" s="319"/>
      <c r="DY74" s="319"/>
      <c r="DZ74" s="319"/>
      <c r="EA74" s="319"/>
      <c r="EB74" s="319"/>
      <c r="EC74" s="319"/>
      <c r="ED74" s="319"/>
      <c r="EE74" s="319"/>
      <c r="EF74" s="319"/>
      <c r="EG74" s="319"/>
      <c r="EH74" s="319"/>
      <c r="EI74" s="319"/>
      <c r="EJ74" s="319"/>
      <c r="EK74" s="319"/>
      <c r="EL74" s="319"/>
      <c r="EM74" s="319"/>
      <c r="EN74" s="319"/>
      <c r="EO74" s="319"/>
      <c r="EP74" s="319"/>
      <c r="EQ74" s="319"/>
      <c r="ER74" s="319"/>
      <c r="ES74" s="319"/>
      <c r="ET74" s="319"/>
      <c r="EU74" s="319"/>
      <c r="EV74" s="319"/>
      <c r="EW74" s="319"/>
      <c r="EX74" s="319"/>
      <c r="EY74" s="319"/>
      <c r="EZ74" s="319"/>
      <c r="FA74" s="319"/>
      <c r="FB74" s="319"/>
      <c r="FC74" s="319"/>
      <c r="FD74" s="319"/>
      <c r="FE74" s="319"/>
      <c r="FF74" s="319"/>
      <c r="FG74" s="319"/>
      <c r="FH74" s="319"/>
      <c r="FI74" s="319"/>
      <c r="FJ74" s="319"/>
      <c r="FK74" s="319"/>
      <c r="FL74" s="319"/>
      <c r="FM74" s="319"/>
      <c r="FN74" s="319"/>
      <c r="FO74" s="319"/>
      <c r="FP74" s="319"/>
      <c r="FQ74" s="319"/>
      <c r="FR74" s="319"/>
      <c r="FS74" s="319"/>
      <c r="FT74" s="319"/>
      <c r="FU74" s="319"/>
      <c r="FV74" s="319"/>
    </row>
    <row r="75" spans="1:178" ht="26.25" thickBot="1" x14ac:dyDescent="0.25">
      <c r="A75" s="415" t="s">
        <v>145</v>
      </c>
      <c r="B75" s="310" t="s">
        <v>308</v>
      </c>
      <c r="C75" s="313">
        <v>40</v>
      </c>
      <c r="D75" s="311" t="s">
        <v>37</v>
      </c>
      <c r="E75" s="312" t="s">
        <v>142</v>
      </c>
      <c r="F75" s="313"/>
      <c r="G75" s="313"/>
      <c r="I75" s="315" t="s">
        <v>302</v>
      </c>
      <c r="J75" s="413">
        <v>3</v>
      </c>
      <c r="K75" s="354"/>
      <c r="L75" s="355"/>
      <c r="M75" s="355"/>
      <c r="N75" s="428">
        <f>O75</f>
        <v>3</v>
      </c>
      <c r="O75" s="413">
        <f t="shared" si="1"/>
        <v>3</v>
      </c>
      <c r="P75" s="307">
        <f>(SUM(O75:O75))*$C75</f>
        <v>120</v>
      </c>
      <c r="Q75" s="307"/>
      <c r="R75" s="308"/>
      <c r="S75" s="319"/>
      <c r="T75" s="319"/>
      <c r="U75" s="319"/>
      <c r="V75" s="319"/>
      <c r="W75" s="319"/>
      <c r="X75" s="319"/>
      <c r="Y75" s="319"/>
      <c r="Z75" s="319"/>
      <c r="AA75" s="319"/>
      <c r="AB75" s="319"/>
      <c r="AC75" s="319"/>
      <c r="AD75" s="319"/>
      <c r="AE75" s="319"/>
      <c r="AF75" s="319"/>
      <c r="AG75" s="319"/>
      <c r="AH75" s="319"/>
      <c r="AI75" s="319"/>
      <c r="AJ75" s="319"/>
      <c r="AK75" s="319"/>
      <c r="AL75" s="319"/>
      <c r="AM75" s="319"/>
      <c r="AN75" s="319"/>
      <c r="AO75" s="319"/>
      <c r="AP75" s="319"/>
      <c r="AQ75" s="319"/>
      <c r="AR75" s="319"/>
      <c r="AS75" s="319"/>
      <c r="AT75" s="319"/>
      <c r="AU75" s="319"/>
      <c r="AV75" s="319"/>
      <c r="AW75" s="319"/>
      <c r="AX75" s="319"/>
      <c r="AY75" s="319"/>
      <c r="AZ75" s="319"/>
      <c r="BA75" s="319"/>
      <c r="BB75" s="319"/>
      <c r="BC75" s="319"/>
      <c r="BD75" s="319"/>
      <c r="BE75" s="319"/>
      <c r="BF75" s="319"/>
      <c r="BG75" s="319"/>
      <c r="BH75" s="319"/>
      <c r="BI75" s="319"/>
      <c r="BJ75" s="319"/>
      <c r="BK75" s="319"/>
      <c r="BL75" s="319"/>
      <c r="BM75" s="319"/>
      <c r="BN75" s="319"/>
      <c r="BO75" s="319"/>
      <c r="BP75" s="319"/>
      <c r="BQ75" s="319"/>
      <c r="BR75" s="319"/>
      <c r="BS75" s="319"/>
      <c r="BT75" s="319"/>
      <c r="BU75" s="319"/>
      <c r="BV75" s="319"/>
      <c r="BW75" s="319"/>
      <c r="BX75" s="319"/>
      <c r="BY75" s="319"/>
      <c r="BZ75" s="319"/>
      <c r="CA75" s="319"/>
      <c r="CB75" s="319"/>
      <c r="CC75" s="319"/>
      <c r="CD75" s="319"/>
      <c r="CE75" s="319"/>
      <c r="CF75" s="319"/>
      <c r="CG75" s="319"/>
      <c r="CH75" s="319"/>
      <c r="CI75" s="319"/>
      <c r="CJ75" s="319"/>
      <c r="CK75" s="319"/>
      <c r="CL75" s="319"/>
      <c r="CM75" s="319"/>
      <c r="CN75" s="319"/>
      <c r="CO75" s="319"/>
      <c r="CP75" s="319"/>
      <c r="CQ75" s="319"/>
      <c r="CR75" s="319"/>
      <c r="CS75" s="319"/>
      <c r="CT75" s="319"/>
      <c r="CU75" s="319"/>
      <c r="CV75" s="319"/>
      <c r="CW75" s="319"/>
      <c r="CX75" s="319"/>
      <c r="CY75" s="319"/>
      <c r="CZ75" s="319"/>
      <c r="DA75" s="319"/>
      <c r="DB75" s="319"/>
      <c r="DC75" s="319"/>
      <c r="DD75" s="319"/>
      <c r="DE75" s="319"/>
      <c r="DF75" s="319"/>
      <c r="DG75" s="319"/>
      <c r="DH75" s="319"/>
      <c r="DI75" s="319"/>
      <c r="DJ75" s="319"/>
      <c r="DK75" s="319"/>
      <c r="DL75" s="319"/>
      <c r="DM75" s="319"/>
      <c r="DN75" s="319"/>
      <c r="DO75" s="319"/>
      <c r="DP75" s="319"/>
      <c r="DQ75" s="319"/>
      <c r="DR75" s="319"/>
      <c r="DS75" s="319"/>
      <c r="DT75" s="319"/>
      <c r="DU75" s="319"/>
      <c r="DV75" s="319"/>
      <c r="DW75" s="319"/>
      <c r="DX75" s="319"/>
      <c r="DY75" s="319"/>
      <c r="DZ75" s="319"/>
      <c r="EA75" s="319"/>
      <c r="EB75" s="319"/>
      <c r="EC75" s="319"/>
      <c r="ED75" s="319"/>
      <c r="EE75" s="319"/>
      <c r="EF75" s="319"/>
      <c r="EG75" s="319"/>
      <c r="EH75" s="319"/>
      <c r="EI75" s="319"/>
      <c r="EJ75" s="319"/>
      <c r="EK75" s="319"/>
      <c r="EL75" s="319"/>
      <c r="EM75" s="319"/>
      <c r="EN75" s="319"/>
      <c r="EO75" s="319"/>
      <c r="EP75" s="319"/>
      <c r="EQ75" s="319"/>
      <c r="ER75" s="319"/>
      <c r="ES75" s="319"/>
      <c r="ET75" s="319"/>
      <c r="EU75" s="319"/>
      <c r="EV75" s="319"/>
      <c r="EW75" s="319"/>
      <c r="EX75" s="319"/>
      <c r="EY75" s="319"/>
      <c r="EZ75" s="319"/>
      <c r="FA75" s="319"/>
      <c r="FB75" s="319"/>
      <c r="FC75" s="319"/>
      <c r="FD75" s="319"/>
      <c r="FE75" s="319"/>
      <c r="FF75" s="319"/>
      <c r="FG75" s="319"/>
      <c r="FH75" s="319"/>
      <c r="FI75" s="319"/>
      <c r="FJ75" s="319"/>
      <c r="FK75" s="319"/>
      <c r="FL75" s="319"/>
      <c r="FM75" s="319"/>
      <c r="FN75" s="319"/>
      <c r="FO75" s="319"/>
      <c r="FP75" s="319"/>
      <c r="FQ75" s="319"/>
      <c r="FR75" s="319"/>
      <c r="FS75" s="319"/>
      <c r="FT75" s="319"/>
      <c r="FU75" s="319"/>
      <c r="FV75" s="319"/>
    </row>
    <row r="76" spans="1:178" ht="26.25" thickBot="1" x14ac:dyDescent="0.25">
      <c r="A76" s="415" t="s">
        <v>147</v>
      </c>
      <c r="B76" s="310" t="s">
        <v>309</v>
      </c>
      <c r="C76" s="313">
        <v>65</v>
      </c>
      <c r="D76" s="311" t="s">
        <v>37</v>
      </c>
      <c r="E76" s="312" t="s">
        <v>142</v>
      </c>
      <c r="F76" s="313"/>
      <c r="G76" s="313"/>
      <c r="I76" s="315" t="s">
        <v>303</v>
      </c>
      <c r="J76" s="413">
        <v>68</v>
      </c>
      <c r="K76" s="354"/>
      <c r="L76" s="355"/>
      <c r="M76" s="355"/>
      <c r="N76" s="428">
        <f>O76</f>
        <v>68</v>
      </c>
      <c r="O76" s="413">
        <f t="shared" si="1"/>
        <v>68</v>
      </c>
      <c r="P76" s="307">
        <f>(SUM(O76:O76))*$C76</f>
        <v>4420</v>
      </c>
      <c r="Q76" s="307"/>
      <c r="R76" s="308"/>
      <c r="S76" s="319"/>
      <c r="T76" s="319"/>
      <c r="U76" s="319"/>
      <c r="V76" s="319"/>
      <c r="W76" s="319"/>
      <c r="X76" s="319"/>
      <c r="Y76" s="319"/>
      <c r="Z76" s="319"/>
      <c r="AA76" s="319"/>
      <c r="AB76" s="319"/>
      <c r="AC76" s="319"/>
      <c r="AD76" s="319"/>
      <c r="AE76" s="319"/>
      <c r="AF76" s="319"/>
      <c r="AG76" s="319"/>
      <c r="AH76" s="319"/>
      <c r="AI76" s="319"/>
      <c r="AJ76" s="319"/>
      <c r="AK76" s="319"/>
      <c r="AL76" s="319"/>
      <c r="AM76" s="319"/>
      <c r="AN76" s="319"/>
      <c r="AO76" s="319"/>
      <c r="AP76" s="319"/>
      <c r="AQ76" s="319"/>
      <c r="AR76" s="319"/>
      <c r="AS76" s="319"/>
      <c r="AT76" s="319"/>
      <c r="AU76" s="319"/>
      <c r="AV76" s="319"/>
      <c r="AW76" s="319"/>
      <c r="AX76" s="319"/>
      <c r="AY76" s="319"/>
      <c r="AZ76" s="319"/>
      <c r="BA76" s="319"/>
      <c r="BB76" s="319"/>
      <c r="BC76" s="319"/>
      <c r="BD76" s="319"/>
      <c r="BE76" s="319"/>
      <c r="BF76" s="319"/>
      <c r="BG76" s="319"/>
      <c r="BH76" s="319"/>
      <c r="BI76" s="319"/>
      <c r="BJ76" s="319"/>
      <c r="BK76" s="319"/>
      <c r="BL76" s="319"/>
      <c r="BM76" s="319"/>
      <c r="BN76" s="319"/>
      <c r="BO76" s="319"/>
      <c r="BP76" s="319"/>
      <c r="BQ76" s="319"/>
      <c r="BR76" s="319"/>
      <c r="BS76" s="319"/>
      <c r="BT76" s="319"/>
      <c r="BU76" s="319"/>
      <c r="BV76" s="319"/>
      <c r="BW76" s="319"/>
      <c r="BX76" s="319"/>
      <c r="BY76" s="319"/>
      <c r="BZ76" s="319"/>
      <c r="CA76" s="319"/>
      <c r="CB76" s="319"/>
      <c r="CC76" s="319"/>
      <c r="CD76" s="319"/>
      <c r="CE76" s="319"/>
      <c r="CF76" s="319"/>
      <c r="CG76" s="319"/>
      <c r="CH76" s="319"/>
      <c r="CI76" s="319"/>
      <c r="CJ76" s="319"/>
      <c r="CK76" s="319"/>
      <c r="CL76" s="319"/>
      <c r="CM76" s="319"/>
      <c r="CN76" s="319"/>
      <c r="CO76" s="319"/>
      <c r="CP76" s="319"/>
      <c r="CQ76" s="319"/>
      <c r="CR76" s="319"/>
      <c r="CS76" s="319"/>
      <c r="CT76" s="319"/>
      <c r="CU76" s="319"/>
      <c r="CV76" s="319"/>
      <c r="CW76" s="319"/>
      <c r="CX76" s="319"/>
      <c r="CY76" s="319"/>
      <c r="CZ76" s="319"/>
      <c r="DA76" s="319"/>
      <c r="DB76" s="319"/>
      <c r="DC76" s="319"/>
      <c r="DD76" s="319"/>
      <c r="DE76" s="319"/>
      <c r="DF76" s="319"/>
      <c r="DG76" s="319"/>
      <c r="DH76" s="319"/>
      <c r="DI76" s="319"/>
      <c r="DJ76" s="319"/>
      <c r="DK76" s="319"/>
      <c r="DL76" s="319"/>
      <c r="DM76" s="319"/>
      <c r="DN76" s="319"/>
      <c r="DO76" s="319"/>
      <c r="DP76" s="319"/>
      <c r="DQ76" s="319"/>
      <c r="DR76" s="319"/>
      <c r="DS76" s="319"/>
      <c r="DT76" s="319"/>
      <c r="DU76" s="319"/>
      <c r="DV76" s="319"/>
      <c r="DW76" s="319"/>
      <c r="DX76" s="319"/>
      <c r="DY76" s="319"/>
      <c r="DZ76" s="319"/>
      <c r="EA76" s="319"/>
      <c r="EB76" s="319"/>
      <c r="EC76" s="319"/>
      <c r="ED76" s="319"/>
      <c r="EE76" s="319"/>
      <c r="EF76" s="319"/>
      <c r="EG76" s="319"/>
      <c r="EH76" s="319"/>
      <c r="EI76" s="319"/>
      <c r="EJ76" s="319"/>
      <c r="EK76" s="319"/>
      <c r="EL76" s="319"/>
      <c r="EM76" s="319"/>
      <c r="EN76" s="319"/>
      <c r="EO76" s="319"/>
      <c r="EP76" s="319"/>
      <c r="EQ76" s="319"/>
      <c r="ER76" s="319"/>
      <c r="ES76" s="319"/>
      <c r="ET76" s="319"/>
      <c r="EU76" s="319"/>
      <c r="EV76" s="319"/>
      <c r="EW76" s="319"/>
      <c r="EX76" s="319"/>
      <c r="EY76" s="319"/>
      <c r="EZ76" s="319"/>
      <c r="FA76" s="319"/>
      <c r="FB76" s="319"/>
      <c r="FC76" s="319"/>
      <c r="FD76" s="319"/>
      <c r="FE76" s="319"/>
      <c r="FF76" s="319"/>
      <c r="FG76" s="319"/>
      <c r="FH76" s="319"/>
      <c r="FI76" s="319"/>
      <c r="FJ76" s="319"/>
      <c r="FK76" s="319"/>
      <c r="FL76" s="319"/>
      <c r="FM76" s="319"/>
      <c r="FN76" s="319"/>
      <c r="FO76" s="319"/>
      <c r="FP76" s="319"/>
      <c r="FQ76" s="319"/>
      <c r="FR76" s="319"/>
      <c r="FS76" s="319"/>
      <c r="FT76" s="319"/>
      <c r="FU76" s="319"/>
      <c r="FV76" s="319"/>
    </row>
    <row r="77" spans="1:178" ht="26.25" thickBot="1" x14ac:dyDescent="0.25">
      <c r="A77" s="415" t="s">
        <v>419</v>
      </c>
      <c r="B77" s="310" t="s">
        <v>388</v>
      </c>
      <c r="C77" s="313">
        <v>150</v>
      </c>
      <c r="D77" s="311" t="s">
        <v>37</v>
      </c>
      <c r="E77" s="312" t="s">
        <v>50</v>
      </c>
      <c r="F77" s="313"/>
      <c r="G77" s="313"/>
      <c r="I77" s="315" t="s">
        <v>426</v>
      </c>
      <c r="J77" s="413">
        <v>1</v>
      </c>
      <c r="K77" s="354"/>
      <c r="L77" s="413">
        <f>$J77</f>
        <v>1</v>
      </c>
      <c r="M77" s="355">
        <f>L77</f>
        <v>1</v>
      </c>
      <c r="N77" s="355">
        <f>L77</f>
        <v>1</v>
      </c>
      <c r="O77" s="357">
        <f t="shared" si="1"/>
        <v>1</v>
      </c>
      <c r="P77" s="307">
        <f>L77*$C77</f>
        <v>150</v>
      </c>
      <c r="Q77" s="307"/>
      <c r="R77" s="308"/>
      <c r="S77" s="417" t="s">
        <v>445</v>
      </c>
      <c r="T77" s="319"/>
      <c r="U77" s="319"/>
      <c r="V77" s="319"/>
      <c r="W77" s="319"/>
      <c r="X77" s="319"/>
      <c r="Y77" s="319"/>
      <c r="Z77" s="319"/>
      <c r="AA77" s="319"/>
      <c r="AB77" s="319"/>
      <c r="AC77" s="319"/>
      <c r="AD77" s="319"/>
      <c r="AE77" s="319"/>
      <c r="AF77" s="319"/>
      <c r="AG77" s="319"/>
      <c r="AH77" s="319"/>
      <c r="AI77" s="319"/>
      <c r="AJ77" s="319"/>
      <c r="AK77" s="319"/>
      <c r="AL77" s="319"/>
      <c r="AM77" s="319"/>
      <c r="AN77" s="319"/>
      <c r="AO77" s="319"/>
      <c r="AP77" s="319"/>
      <c r="AQ77" s="319"/>
      <c r="AR77" s="319"/>
      <c r="AS77" s="319"/>
      <c r="AT77" s="319"/>
      <c r="AU77" s="319"/>
      <c r="AV77" s="319"/>
      <c r="AW77" s="319"/>
      <c r="AX77" s="319"/>
      <c r="AY77" s="319"/>
      <c r="AZ77" s="319"/>
      <c r="BA77" s="319"/>
      <c r="BB77" s="319"/>
      <c r="BC77" s="319"/>
      <c r="BD77" s="319"/>
      <c r="BE77" s="319"/>
      <c r="BF77" s="319"/>
      <c r="BG77" s="319"/>
      <c r="BH77" s="319"/>
      <c r="BI77" s="319"/>
      <c r="BJ77" s="319"/>
      <c r="BK77" s="319"/>
      <c r="BL77" s="319"/>
      <c r="BM77" s="319"/>
      <c r="BN77" s="319"/>
      <c r="BO77" s="319"/>
      <c r="BP77" s="319"/>
      <c r="BQ77" s="319"/>
      <c r="BR77" s="319"/>
      <c r="BS77" s="319"/>
      <c r="BT77" s="319"/>
      <c r="BU77" s="319"/>
      <c r="BV77" s="319"/>
      <c r="BW77" s="319"/>
      <c r="BX77" s="319"/>
      <c r="BY77" s="319"/>
      <c r="BZ77" s="319"/>
      <c r="CA77" s="319"/>
      <c r="CB77" s="319"/>
      <c r="CC77" s="319"/>
      <c r="CD77" s="319"/>
      <c r="CE77" s="319"/>
      <c r="CF77" s="319"/>
      <c r="CG77" s="319"/>
      <c r="CH77" s="319"/>
      <c r="CI77" s="319"/>
      <c r="CJ77" s="319"/>
      <c r="CK77" s="319"/>
      <c r="CL77" s="319"/>
      <c r="CM77" s="319"/>
      <c r="CN77" s="319"/>
      <c r="CO77" s="319"/>
      <c r="CP77" s="319"/>
      <c r="CQ77" s="319"/>
      <c r="CR77" s="319"/>
      <c r="CS77" s="319"/>
      <c r="CT77" s="319"/>
      <c r="CU77" s="319"/>
      <c r="CV77" s="319"/>
      <c r="CW77" s="319"/>
      <c r="CX77" s="319"/>
      <c r="CY77" s="319"/>
      <c r="CZ77" s="319"/>
      <c r="DA77" s="319"/>
      <c r="DB77" s="319"/>
      <c r="DC77" s="319"/>
      <c r="DD77" s="319"/>
      <c r="DE77" s="319"/>
      <c r="DF77" s="319"/>
      <c r="DG77" s="319"/>
      <c r="DH77" s="319"/>
      <c r="DI77" s="319"/>
      <c r="DJ77" s="319"/>
      <c r="DK77" s="319"/>
      <c r="DL77" s="319"/>
      <c r="DM77" s="319"/>
      <c r="DN77" s="319"/>
      <c r="DO77" s="319"/>
      <c r="DP77" s="319"/>
      <c r="DQ77" s="319"/>
      <c r="DR77" s="319"/>
      <c r="DS77" s="319"/>
      <c r="DT77" s="319"/>
      <c r="DU77" s="319"/>
      <c r="DV77" s="319"/>
      <c r="DW77" s="319"/>
      <c r="DX77" s="319"/>
      <c r="DY77" s="319"/>
      <c r="DZ77" s="319"/>
      <c r="EA77" s="319"/>
      <c r="EB77" s="319"/>
      <c r="EC77" s="319"/>
      <c r="ED77" s="319"/>
      <c r="EE77" s="319"/>
      <c r="EF77" s="319"/>
      <c r="EG77" s="319"/>
      <c r="EH77" s="319"/>
      <c r="EI77" s="319"/>
      <c r="EJ77" s="319"/>
      <c r="EK77" s="319"/>
      <c r="EL77" s="319"/>
      <c r="EM77" s="319"/>
      <c r="EN77" s="319"/>
      <c r="EO77" s="319"/>
      <c r="EP77" s="319"/>
      <c r="EQ77" s="319"/>
      <c r="ER77" s="319"/>
      <c r="ES77" s="319"/>
      <c r="ET77" s="319"/>
      <c r="EU77" s="319"/>
      <c r="EV77" s="319"/>
      <c r="EW77" s="319"/>
      <c r="EX77" s="319"/>
      <c r="EY77" s="319"/>
      <c r="EZ77" s="319"/>
      <c r="FA77" s="319"/>
      <c r="FB77" s="319"/>
      <c r="FC77" s="319"/>
      <c r="FD77" s="319"/>
      <c r="FE77" s="319"/>
      <c r="FF77" s="319"/>
      <c r="FG77" s="319"/>
      <c r="FH77" s="319"/>
      <c r="FI77" s="319"/>
      <c r="FJ77" s="319"/>
      <c r="FK77" s="319"/>
      <c r="FL77" s="319"/>
      <c r="FM77" s="319"/>
      <c r="FN77" s="319"/>
      <c r="FO77" s="319"/>
      <c r="FP77" s="319"/>
      <c r="FQ77" s="319"/>
      <c r="FR77" s="319"/>
      <c r="FS77" s="319"/>
      <c r="FT77" s="319"/>
      <c r="FU77" s="319"/>
      <c r="FV77" s="319"/>
    </row>
    <row r="78" spans="1:178" ht="26.25" thickBot="1" x14ac:dyDescent="0.25">
      <c r="A78" s="415" t="s">
        <v>150</v>
      </c>
      <c r="B78" s="310" t="s">
        <v>305</v>
      </c>
      <c r="C78" s="313">
        <v>125</v>
      </c>
      <c r="D78" s="311" t="s">
        <v>37</v>
      </c>
      <c r="E78" s="312" t="s">
        <v>50</v>
      </c>
      <c r="F78" s="313"/>
      <c r="G78" s="313"/>
      <c r="H78" s="313"/>
      <c r="I78" s="313"/>
      <c r="J78" s="356">
        <f>$J$13</f>
        <v>1</v>
      </c>
      <c r="K78" s="354"/>
      <c r="L78" s="355">
        <f>$J78</f>
        <v>1</v>
      </c>
      <c r="M78" s="355">
        <f>L78</f>
        <v>1</v>
      </c>
      <c r="N78" s="355">
        <f>L78</f>
        <v>1</v>
      </c>
      <c r="O78" s="357">
        <f t="shared" si="1"/>
        <v>1</v>
      </c>
      <c r="P78" s="307">
        <f>L78*$C78</f>
        <v>125</v>
      </c>
      <c r="Q78" s="307"/>
      <c r="R78" s="308"/>
      <c r="S78" s="417" t="s">
        <v>445</v>
      </c>
      <c r="T78" s="319"/>
      <c r="U78" s="319"/>
      <c r="V78" s="319"/>
      <c r="W78" s="319"/>
      <c r="X78" s="319"/>
      <c r="Y78" s="319"/>
      <c r="Z78" s="319"/>
      <c r="AA78" s="319"/>
      <c r="AB78" s="319"/>
      <c r="AC78" s="319"/>
      <c r="AD78" s="319"/>
      <c r="AE78" s="319"/>
      <c r="AF78" s="319"/>
      <c r="AG78" s="319"/>
      <c r="AH78" s="319"/>
      <c r="AI78" s="319"/>
      <c r="AJ78" s="319"/>
      <c r="AK78" s="319"/>
      <c r="AL78" s="319"/>
      <c r="AM78" s="319"/>
      <c r="AN78" s="319"/>
      <c r="AO78" s="319"/>
      <c r="AP78" s="319"/>
      <c r="AQ78" s="319"/>
      <c r="AR78" s="319"/>
      <c r="AS78" s="319"/>
      <c r="AT78" s="319"/>
      <c r="AU78" s="319"/>
      <c r="AV78" s="319"/>
      <c r="AW78" s="319"/>
      <c r="AX78" s="319"/>
      <c r="AY78" s="319"/>
      <c r="AZ78" s="319"/>
      <c r="BA78" s="319"/>
      <c r="BB78" s="319"/>
      <c r="BC78" s="319"/>
      <c r="BD78" s="319"/>
      <c r="BE78" s="319"/>
      <c r="BF78" s="319"/>
      <c r="BG78" s="319"/>
      <c r="BH78" s="319"/>
      <c r="BI78" s="319"/>
      <c r="BJ78" s="319"/>
      <c r="BK78" s="319"/>
      <c r="BL78" s="319"/>
      <c r="BM78" s="319"/>
      <c r="BN78" s="319"/>
      <c r="BO78" s="319"/>
      <c r="BP78" s="319"/>
      <c r="BQ78" s="319"/>
      <c r="BR78" s="319"/>
      <c r="BS78" s="319"/>
      <c r="BT78" s="319"/>
      <c r="BU78" s="319"/>
      <c r="BV78" s="319"/>
      <c r="BW78" s="319"/>
      <c r="BX78" s="319"/>
      <c r="BY78" s="319"/>
      <c r="BZ78" s="319"/>
      <c r="CA78" s="319"/>
      <c r="CB78" s="319"/>
      <c r="CC78" s="319"/>
      <c r="CD78" s="319"/>
      <c r="CE78" s="319"/>
      <c r="CF78" s="319"/>
      <c r="CG78" s="319"/>
      <c r="CH78" s="319"/>
      <c r="CI78" s="319"/>
      <c r="CJ78" s="319"/>
      <c r="CK78" s="319"/>
      <c r="CL78" s="319"/>
      <c r="CM78" s="319"/>
      <c r="CN78" s="319"/>
      <c r="CO78" s="319"/>
      <c r="CP78" s="319"/>
      <c r="CQ78" s="319"/>
      <c r="CR78" s="319"/>
      <c r="CS78" s="319"/>
      <c r="CT78" s="319"/>
      <c r="CU78" s="319"/>
      <c r="CV78" s="319"/>
      <c r="CW78" s="319"/>
      <c r="CX78" s="319"/>
      <c r="CY78" s="319"/>
      <c r="CZ78" s="319"/>
      <c r="DA78" s="319"/>
      <c r="DB78" s="319"/>
      <c r="DC78" s="319"/>
      <c r="DD78" s="319"/>
      <c r="DE78" s="319"/>
      <c r="DF78" s="319"/>
      <c r="DG78" s="319"/>
      <c r="DH78" s="319"/>
      <c r="DI78" s="319"/>
      <c r="DJ78" s="319"/>
      <c r="DK78" s="319"/>
      <c r="DL78" s="319"/>
      <c r="DM78" s="319"/>
      <c r="DN78" s="319"/>
      <c r="DO78" s="319"/>
      <c r="DP78" s="319"/>
      <c r="DQ78" s="319"/>
      <c r="DR78" s="319"/>
      <c r="DS78" s="319"/>
      <c r="DT78" s="319"/>
      <c r="DU78" s="319"/>
      <c r="DV78" s="319"/>
      <c r="DW78" s="319"/>
      <c r="DX78" s="319"/>
      <c r="DY78" s="319"/>
      <c r="DZ78" s="319"/>
      <c r="EA78" s="319"/>
      <c r="EB78" s="319"/>
      <c r="EC78" s="319"/>
      <c r="ED78" s="319"/>
      <c r="EE78" s="319"/>
      <c r="EF78" s="319"/>
      <c r="EG78" s="319"/>
      <c r="EH78" s="319"/>
      <c r="EI78" s="319"/>
      <c r="EJ78" s="319"/>
      <c r="EK78" s="319"/>
      <c r="EL78" s="319"/>
      <c r="EM78" s="319"/>
      <c r="EN78" s="319"/>
      <c r="EO78" s="319"/>
      <c r="EP78" s="319"/>
      <c r="EQ78" s="319"/>
      <c r="ER78" s="319"/>
      <c r="ES78" s="319"/>
      <c r="ET78" s="319"/>
      <c r="EU78" s="319"/>
      <c r="EV78" s="319"/>
      <c r="EW78" s="319"/>
      <c r="EX78" s="319"/>
      <c r="EY78" s="319"/>
      <c r="EZ78" s="319"/>
      <c r="FA78" s="319"/>
      <c r="FB78" s="319"/>
      <c r="FC78" s="319"/>
      <c r="FD78" s="319"/>
      <c r="FE78" s="319"/>
      <c r="FF78" s="319"/>
      <c r="FG78" s="319"/>
      <c r="FH78" s="319"/>
      <c r="FI78" s="319"/>
      <c r="FJ78" s="319"/>
      <c r="FK78" s="319"/>
      <c r="FL78" s="319"/>
      <c r="FM78" s="319"/>
      <c r="FN78" s="319"/>
      <c r="FO78" s="319"/>
      <c r="FP78" s="319"/>
      <c r="FQ78" s="319"/>
      <c r="FR78" s="319"/>
      <c r="FS78" s="319"/>
      <c r="FT78" s="319"/>
      <c r="FU78" s="319"/>
      <c r="FV78" s="319"/>
    </row>
    <row r="79" spans="1:178" ht="26.25" thickBot="1" x14ac:dyDescent="0.25">
      <c r="A79" s="69" t="s">
        <v>152</v>
      </c>
      <c r="B79" s="310" t="s">
        <v>315</v>
      </c>
      <c r="C79" s="313">
        <v>800</v>
      </c>
      <c r="D79" s="311" t="s">
        <v>37</v>
      </c>
      <c r="E79" s="312" t="s">
        <v>154</v>
      </c>
      <c r="F79" s="313"/>
      <c r="G79" s="313"/>
      <c r="I79" s="315" t="s">
        <v>310</v>
      </c>
      <c r="J79" s="413">
        <v>2</v>
      </c>
      <c r="K79" s="354"/>
      <c r="L79" s="355"/>
      <c r="M79" s="355">
        <f>N79</f>
        <v>12</v>
      </c>
      <c r="N79" s="355">
        <f>O79*6</f>
        <v>12</v>
      </c>
      <c r="O79" s="413">
        <f t="shared" si="1"/>
        <v>2</v>
      </c>
      <c r="P79" s="307">
        <f>O79*$C79</f>
        <v>1600</v>
      </c>
      <c r="Q79" s="61">
        <f>SUM(P79:P80)</f>
        <v>1800</v>
      </c>
      <c r="R79" s="308"/>
      <c r="S79" s="319" t="s">
        <v>420</v>
      </c>
      <c r="T79" s="319"/>
      <c r="U79" s="319"/>
      <c r="V79" s="319"/>
      <c r="W79" s="319"/>
      <c r="X79" s="319"/>
      <c r="Y79" s="319"/>
      <c r="Z79" s="319"/>
      <c r="AA79" s="319"/>
      <c r="AB79" s="319"/>
      <c r="AC79" s="319"/>
      <c r="AD79" s="319"/>
      <c r="AE79" s="319"/>
      <c r="AF79" s="319"/>
      <c r="AG79" s="319"/>
      <c r="AH79" s="319"/>
      <c r="AI79" s="319"/>
      <c r="AJ79" s="319"/>
      <c r="AK79" s="319"/>
      <c r="AL79" s="319"/>
      <c r="AM79" s="319"/>
      <c r="AN79" s="319"/>
      <c r="AO79" s="319"/>
      <c r="AP79" s="319"/>
      <c r="AQ79" s="319"/>
      <c r="AR79" s="319"/>
      <c r="AS79" s="319"/>
      <c r="AT79" s="319"/>
      <c r="AU79" s="319"/>
      <c r="AV79" s="319"/>
      <c r="AW79" s="319"/>
      <c r="AX79" s="319"/>
      <c r="AY79" s="319"/>
      <c r="AZ79" s="319"/>
      <c r="BA79" s="319"/>
      <c r="BB79" s="319"/>
      <c r="BC79" s="319"/>
      <c r="BD79" s="319"/>
      <c r="BE79" s="319"/>
      <c r="BF79" s="319"/>
      <c r="BG79" s="319"/>
      <c r="BH79" s="319"/>
      <c r="BI79" s="319"/>
      <c r="BJ79" s="319"/>
      <c r="BK79" s="319"/>
      <c r="BL79" s="319"/>
      <c r="BM79" s="319"/>
      <c r="BN79" s="319"/>
      <c r="BO79" s="319"/>
      <c r="BP79" s="319"/>
      <c r="BQ79" s="319"/>
      <c r="BR79" s="319"/>
      <c r="BS79" s="319"/>
      <c r="BT79" s="319"/>
      <c r="BU79" s="319"/>
      <c r="BV79" s="319"/>
      <c r="BW79" s="319"/>
      <c r="BX79" s="319"/>
      <c r="BY79" s="319"/>
      <c r="BZ79" s="319"/>
      <c r="CA79" s="319"/>
      <c r="CB79" s="319"/>
      <c r="CC79" s="319"/>
      <c r="CD79" s="319"/>
      <c r="CE79" s="319"/>
      <c r="CF79" s="319"/>
      <c r="CG79" s="319"/>
      <c r="CH79" s="319"/>
      <c r="CI79" s="319"/>
      <c r="CJ79" s="319"/>
      <c r="CK79" s="319"/>
      <c r="CL79" s="319"/>
      <c r="CM79" s="319"/>
      <c r="CN79" s="319"/>
      <c r="CO79" s="319"/>
      <c r="CP79" s="319"/>
      <c r="CQ79" s="319"/>
      <c r="CR79" s="319"/>
      <c r="CS79" s="319"/>
      <c r="CT79" s="319"/>
      <c r="CU79" s="319"/>
      <c r="CV79" s="319"/>
      <c r="CW79" s="319"/>
      <c r="CX79" s="319"/>
      <c r="CY79" s="319"/>
      <c r="CZ79" s="319"/>
      <c r="DA79" s="319"/>
      <c r="DB79" s="319"/>
      <c r="DC79" s="319"/>
      <c r="DD79" s="319"/>
      <c r="DE79" s="319"/>
      <c r="DF79" s="319"/>
      <c r="DG79" s="319"/>
      <c r="DH79" s="319"/>
      <c r="DI79" s="319"/>
      <c r="DJ79" s="319"/>
      <c r="DK79" s="319"/>
      <c r="DL79" s="319"/>
      <c r="DM79" s="319"/>
      <c r="DN79" s="319"/>
      <c r="DO79" s="319"/>
      <c r="DP79" s="319"/>
      <c r="DQ79" s="319"/>
      <c r="DR79" s="319"/>
      <c r="DS79" s="319"/>
      <c r="DT79" s="319"/>
      <c r="DU79" s="319"/>
      <c r="DV79" s="319"/>
      <c r="DW79" s="319"/>
      <c r="DX79" s="319"/>
      <c r="DY79" s="319"/>
      <c r="DZ79" s="319"/>
      <c r="EA79" s="319"/>
      <c r="EB79" s="319"/>
      <c r="EC79" s="319"/>
      <c r="ED79" s="319"/>
      <c r="EE79" s="319"/>
      <c r="EF79" s="319"/>
      <c r="EG79" s="319"/>
      <c r="EH79" s="319"/>
      <c r="EI79" s="319"/>
      <c r="EJ79" s="319"/>
      <c r="EK79" s="319"/>
      <c r="EL79" s="319"/>
      <c r="EM79" s="319"/>
      <c r="EN79" s="319"/>
      <c r="EO79" s="319"/>
      <c r="EP79" s="319"/>
      <c r="EQ79" s="319"/>
      <c r="ER79" s="319"/>
      <c r="ES79" s="319"/>
      <c r="ET79" s="319"/>
      <c r="EU79" s="319"/>
      <c r="EV79" s="319"/>
      <c r="EW79" s="319"/>
      <c r="EX79" s="319"/>
      <c r="EY79" s="319"/>
      <c r="EZ79" s="319"/>
      <c r="FA79" s="319"/>
      <c r="FB79" s="319"/>
      <c r="FC79" s="319"/>
      <c r="FD79" s="319"/>
      <c r="FE79" s="319"/>
      <c r="FF79" s="319"/>
      <c r="FG79" s="319"/>
      <c r="FH79" s="319"/>
      <c r="FI79" s="319"/>
      <c r="FJ79" s="319"/>
      <c r="FK79" s="319"/>
      <c r="FL79" s="319"/>
      <c r="FM79" s="319"/>
      <c r="FN79" s="319"/>
      <c r="FO79" s="319"/>
      <c r="FP79" s="319"/>
      <c r="FQ79" s="319"/>
      <c r="FR79" s="319"/>
      <c r="FS79" s="319"/>
      <c r="FT79" s="319"/>
      <c r="FU79" s="319"/>
      <c r="FV79" s="319"/>
    </row>
    <row r="80" spans="1:178" ht="25.5" customHeight="1" thickBot="1" x14ac:dyDescent="0.25">
      <c r="A80" s="415" t="s">
        <v>155</v>
      </c>
      <c r="B80" s="310" t="s">
        <v>352</v>
      </c>
      <c r="C80" s="313">
        <v>200</v>
      </c>
      <c r="D80" s="311" t="s">
        <v>37</v>
      </c>
      <c r="E80" s="361" t="s">
        <v>157</v>
      </c>
      <c r="F80" s="313"/>
      <c r="G80" s="313"/>
      <c r="I80" s="315" t="s">
        <v>311</v>
      </c>
      <c r="J80" s="413">
        <v>1</v>
      </c>
      <c r="K80" s="354"/>
      <c r="L80" s="355"/>
      <c r="M80" s="355">
        <f>O80*25</f>
        <v>25</v>
      </c>
      <c r="N80" s="355"/>
      <c r="O80" s="413">
        <f t="shared" si="1"/>
        <v>1</v>
      </c>
      <c r="P80" s="307">
        <f>O80*$C80</f>
        <v>200</v>
      </c>
      <c r="Q80" s="307"/>
      <c r="R80" s="308"/>
      <c r="S80" s="319"/>
      <c r="T80" s="319"/>
      <c r="U80" s="319"/>
      <c r="V80" s="319"/>
      <c r="W80" s="319"/>
      <c r="X80" s="319"/>
      <c r="Y80" s="319"/>
      <c r="Z80" s="319"/>
      <c r="AA80" s="319"/>
      <c r="AB80" s="319"/>
      <c r="AC80" s="319"/>
      <c r="AD80" s="319"/>
      <c r="AE80" s="319"/>
      <c r="AF80" s="319"/>
      <c r="AG80" s="319"/>
      <c r="AH80" s="319"/>
      <c r="AI80" s="319"/>
      <c r="AJ80" s="319"/>
      <c r="AK80" s="319"/>
      <c r="AL80" s="319"/>
      <c r="AM80" s="319"/>
      <c r="AN80" s="319"/>
      <c r="AO80" s="319"/>
      <c r="AP80" s="319"/>
      <c r="AQ80" s="319"/>
      <c r="AR80" s="319"/>
      <c r="AS80" s="319"/>
      <c r="AT80" s="319"/>
      <c r="AU80" s="319"/>
      <c r="AV80" s="319"/>
      <c r="AW80" s="319"/>
      <c r="AX80" s="319"/>
      <c r="AY80" s="319"/>
      <c r="AZ80" s="319"/>
      <c r="BA80" s="319"/>
      <c r="BB80" s="319"/>
      <c r="BC80" s="319"/>
      <c r="BD80" s="319"/>
      <c r="BE80" s="319"/>
      <c r="BF80" s="319"/>
      <c r="BG80" s="319"/>
      <c r="BH80" s="319"/>
      <c r="BI80" s="319"/>
      <c r="BJ80" s="319"/>
      <c r="BK80" s="319"/>
      <c r="BL80" s="319"/>
      <c r="BM80" s="319"/>
      <c r="BN80" s="319"/>
      <c r="BO80" s="319"/>
      <c r="BP80" s="319"/>
      <c r="BQ80" s="319"/>
      <c r="BR80" s="319"/>
      <c r="BS80" s="319"/>
      <c r="BT80" s="319"/>
      <c r="BU80" s="319"/>
      <c r="BV80" s="319"/>
      <c r="BW80" s="319"/>
      <c r="BX80" s="319"/>
      <c r="BY80" s="319"/>
      <c r="BZ80" s="319"/>
      <c r="CA80" s="319"/>
      <c r="CB80" s="319"/>
      <c r="CC80" s="319"/>
      <c r="CD80" s="319"/>
      <c r="CE80" s="319"/>
      <c r="CF80" s="319"/>
      <c r="CG80" s="319"/>
      <c r="CH80" s="319"/>
      <c r="CI80" s="319"/>
      <c r="CJ80" s="319"/>
      <c r="CK80" s="319"/>
      <c r="CL80" s="319"/>
      <c r="CM80" s="319"/>
      <c r="CN80" s="319"/>
      <c r="CO80" s="319"/>
      <c r="CP80" s="319"/>
      <c r="CQ80" s="319"/>
      <c r="CR80" s="319"/>
      <c r="CS80" s="319"/>
      <c r="CT80" s="319"/>
      <c r="CU80" s="319"/>
      <c r="CV80" s="319"/>
      <c r="CW80" s="319"/>
      <c r="CX80" s="319"/>
      <c r="CY80" s="319"/>
      <c r="CZ80" s="319"/>
      <c r="DA80" s="319"/>
      <c r="DB80" s="319"/>
      <c r="DC80" s="319"/>
      <c r="DD80" s="319"/>
      <c r="DE80" s="319"/>
      <c r="DF80" s="319"/>
      <c r="DG80" s="319"/>
      <c r="DH80" s="319"/>
      <c r="DI80" s="319"/>
      <c r="DJ80" s="319"/>
      <c r="DK80" s="319"/>
      <c r="DL80" s="319"/>
      <c r="DM80" s="319"/>
      <c r="DN80" s="319"/>
      <c r="DO80" s="319"/>
      <c r="DP80" s="319"/>
      <c r="DQ80" s="319"/>
      <c r="DR80" s="319"/>
      <c r="DS80" s="319"/>
      <c r="DT80" s="319"/>
      <c r="DU80" s="319"/>
      <c r="DV80" s="319"/>
      <c r="DW80" s="319"/>
      <c r="DX80" s="319"/>
      <c r="DY80" s="319"/>
      <c r="DZ80" s="319"/>
      <c r="EA80" s="319"/>
      <c r="EB80" s="319"/>
      <c r="EC80" s="319"/>
      <c r="ED80" s="319"/>
      <c r="EE80" s="319"/>
      <c r="EF80" s="319"/>
      <c r="EG80" s="319"/>
      <c r="EH80" s="319"/>
      <c r="EI80" s="319"/>
      <c r="EJ80" s="319"/>
      <c r="EK80" s="319"/>
      <c r="EL80" s="319"/>
      <c r="EM80" s="319"/>
      <c r="EN80" s="319"/>
      <c r="EO80" s="319"/>
      <c r="EP80" s="319"/>
      <c r="EQ80" s="319"/>
      <c r="ER80" s="319"/>
      <c r="ES80" s="319"/>
      <c r="ET80" s="319"/>
      <c r="EU80" s="319"/>
      <c r="EV80" s="319"/>
      <c r="EW80" s="319"/>
      <c r="EX80" s="319"/>
      <c r="EY80" s="319"/>
      <c r="EZ80" s="319"/>
      <c r="FA80" s="319"/>
      <c r="FB80" s="319"/>
      <c r="FC80" s="319"/>
      <c r="FD80" s="319"/>
      <c r="FE80" s="319"/>
      <c r="FF80" s="319"/>
      <c r="FG80" s="319"/>
      <c r="FH80" s="319"/>
      <c r="FI80" s="319"/>
      <c r="FJ80" s="319"/>
      <c r="FK80" s="319"/>
      <c r="FL80" s="319"/>
      <c r="FM80" s="319"/>
      <c r="FN80" s="319"/>
      <c r="FO80" s="319"/>
      <c r="FP80" s="319"/>
      <c r="FQ80" s="319"/>
      <c r="FR80" s="319"/>
      <c r="FS80" s="319"/>
      <c r="FT80" s="319"/>
      <c r="FU80" s="319"/>
      <c r="FV80" s="319"/>
    </row>
    <row r="81" spans="1:178" ht="26.25" thickBot="1" x14ac:dyDescent="0.25">
      <c r="A81" s="69" t="s">
        <v>158</v>
      </c>
      <c r="B81" s="310" t="s">
        <v>313</v>
      </c>
      <c r="C81" s="313">
        <v>5630</v>
      </c>
      <c r="D81" s="311" t="s">
        <v>37</v>
      </c>
      <c r="E81" s="312" t="s">
        <v>239</v>
      </c>
      <c r="F81" s="313"/>
      <c r="G81" s="313"/>
      <c r="I81" s="315" t="s">
        <v>429</v>
      </c>
      <c r="J81" s="413">
        <v>1</v>
      </c>
      <c r="K81" s="354"/>
      <c r="L81" s="355"/>
      <c r="M81" s="355"/>
      <c r="N81" s="355">
        <f>O81*16</f>
        <v>16</v>
      </c>
      <c r="O81" s="413">
        <f t="shared" si="1"/>
        <v>1</v>
      </c>
      <c r="P81" s="307">
        <f>O81*$C81</f>
        <v>5630</v>
      </c>
      <c r="Q81" s="61">
        <f>SUM(P81/2,P82)</f>
        <v>2959</v>
      </c>
      <c r="R81" s="308"/>
      <c r="S81" s="319" t="s">
        <v>394</v>
      </c>
      <c r="T81" s="319"/>
      <c r="U81" s="319"/>
      <c r="V81" s="319"/>
      <c r="W81" s="319"/>
      <c r="X81" s="319"/>
      <c r="Y81" s="319"/>
      <c r="Z81" s="319"/>
      <c r="AA81" s="319"/>
      <c r="AB81" s="319"/>
      <c r="AC81" s="319"/>
      <c r="AD81" s="319"/>
      <c r="AE81" s="319"/>
      <c r="AF81" s="319"/>
      <c r="AG81" s="319"/>
      <c r="AH81" s="319"/>
      <c r="AI81" s="319"/>
      <c r="AJ81" s="319"/>
      <c r="AK81" s="319"/>
      <c r="AL81" s="319"/>
      <c r="AM81" s="319"/>
      <c r="AN81" s="319"/>
      <c r="AO81" s="319"/>
      <c r="AP81" s="319"/>
      <c r="AQ81" s="319"/>
      <c r="AR81" s="319"/>
      <c r="AS81" s="319"/>
      <c r="AT81" s="319"/>
      <c r="AU81" s="319"/>
      <c r="AV81" s="319"/>
      <c r="AW81" s="319"/>
      <c r="AX81" s="319"/>
      <c r="AY81" s="319"/>
      <c r="AZ81" s="319"/>
      <c r="BA81" s="319"/>
      <c r="BB81" s="319"/>
      <c r="BC81" s="319"/>
      <c r="BD81" s="319"/>
      <c r="BE81" s="319"/>
      <c r="BF81" s="319"/>
      <c r="BG81" s="319"/>
      <c r="BH81" s="319"/>
      <c r="BI81" s="319"/>
      <c r="BJ81" s="319"/>
      <c r="BK81" s="319"/>
      <c r="BL81" s="319"/>
      <c r="BM81" s="319"/>
      <c r="BN81" s="319"/>
      <c r="BO81" s="319"/>
      <c r="BP81" s="319"/>
      <c r="BQ81" s="319"/>
      <c r="BR81" s="319"/>
      <c r="BS81" s="319"/>
      <c r="BT81" s="319"/>
      <c r="BU81" s="319"/>
      <c r="BV81" s="319"/>
      <c r="BW81" s="319"/>
      <c r="BX81" s="319"/>
      <c r="BY81" s="319"/>
      <c r="BZ81" s="319"/>
      <c r="CA81" s="319"/>
      <c r="CB81" s="319"/>
      <c r="CC81" s="319"/>
      <c r="CD81" s="319"/>
      <c r="CE81" s="319"/>
      <c r="CF81" s="319"/>
      <c r="CG81" s="319"/>
      <c r="CH81" s="319"/>
      <c r="CI81" s="319"/>
      <c r="CJ81" s="319"/>
      <c r="CK81" s="319"/>
      <c r="CL81" s="319"/>
      <c r="CM81" s="319"/>
      <c r="CN81" s="319"/>
      <c r="CO81" s="319"/>
      <c r="CP81" s="319"/>
      <c r="CQ81" s="319"/>
      <c r="CR81" s="319"/>
      <c r="CS81" s="319"/>
      <c r="CT81" s="319"/>
      <c r="CU81" s="319"/>
      <c r="CV81" s="319"/>
      <c r="CW81" s="319"/>
      <c r="CX81" s="319"/>
      <c r="CY81" s="319"/>
      <c r="CZ81" s="319"/>
      <c r="DA81" s="319"/>
      <c r="DB81" s="319"/>
      <c r="DC81" s="319"/>
      <c r="DD81" s="319"/>
      <c r="DE81" s="319"/>
      <c r="DF81" s="319"/>
      <c r="DG81" s="319"/>
      <c r="DH81" s="319"/>
      <c r="DI81" s="319"/>
      <c r="DJ81" s="319"/>
      <c r="DK81" s="319"/>
      <c r="DL81" s="319"/>
      <c r="DM81" s="319"/>
      <c r="DN81" s="319"/>
      <c r="DO81" s="319"/>
      <c r="DP81" s="319"/>
      <c r="DQ81" s="319"/>
      <c r="DR81" s="319"/>
      <c r="DS81" s="319"/>
      <c r="DT81" s="319"/>
      <c r="DU81" s="319"/>
      <c r="DV81" s="319"/>
      <c r="DW81" s="319"/>
      <c r="DX81" s="319"/>
      <c r="DY81" s="319"/>
      <c r="DZ81" s="319"/>
      <c r="EA81" s="319"/>
      <c r="EB81" s="319"/>
      <c r="EC81" s="319"/>
      <c r="ED81" s="319"/>
      <c r="EE81" s="319"/>
      <c r="EF81" s="319"/>
      <c r="EG81" s="319"/>
      <c r="EH81" s="319"/>
      <c r="EI81" s="319"/>
      <c r="EJ81" s="319"/>
      <c r="EK81" s="319"/>
      <c r="EL81" s="319"/>
      <c r="EM81" s="319"/>
      <c r="EN81" s="319"/>
      <c r="EO81" s="319"/>
      <c r="EP81" s="319"/>
      <c r="EQ81" s="319"/>
      <c r="ER81" s="319"/>
      <c r="ES81" s="319"/>
      <c r="ET81" s="319"/>
      <c r="EU81" s="319"/>
      <c r="EV81" s="319"/>
      <c r="EW81" s="319"/>
      <c r="EX81" s="319"/>
      <c r="EY81" s="319"/>
      <c r="EZ81" s="319"/>
      <c r="FA81" s="319"/>
      <c r="FB81" s="319"/>
      <c r="FC81" s="319"/>
      <c r="FD81" s="319"/>
      <c r="FE81" s="319"/>
      <c r="FF81" s="319"/>
      <c r="FG81" s="319"/>
      <c r="FH81" s="319"/>
      <c r="FI81" s="319"/>
      <c r="FJ81" s="319"/>
      <c r="FK81" s="319"/>
      <c r="FL81" s="319"/>
      <c r="FM81" s="319"/>
      <c r="FN81" s="319"/>
      <c r="FO81" s="319"/>
      <c r="FP81" s="319"/>
      <c r="FQ81" s="319"/>
      <c r="FR81" s="319"/>
      <c r="FS81" s="319"/>
      <c r="FT81" s="319"/>
      <c r="FU81" s="319"/>
      <c r="FV81" s="319"/>
    </row>
    <row r="82" spans="1:178" s="344" customFormat="1" ht="25.5" x14ac:dyDescent="0.2">
      <c r="A82" s="415" t="s">
        <v>161</v>
      </c>
      <c r="B82" s="310" t="s">
        <v>316</v>
      </c>
      <c r="C82" s="313">
        <v>144</v>
      </c>
      <c r="D82" s="311" t="s">
        <v>37</v>
      </c>
      <c r="E82" s="312" t="s">
        <v>160</v>
      </c>
      <c r="F82" s="313"/>
      <c r="G82" s="313"/>
      <c r="H82" s="349"/>
      <c r="I82" s="349"/>
      <c r="J82" s="354"/>
      <c r="K82" s="354"/>
      <c r="L82" s="374"/>
      <c r="M82" s="374">
        <f>O82*4</f>
        <v>4</v>
      </c>
      <c r="N82" s="355"/>
      <c r="O82" s="357">
        <f>O81</f>
        <v>1</v>
      </c>
      <c r="P82" s="307">
        <f>O82*$C82</f>
        <v>144</v>
      </c>
      <c r="Q82" s="307"/>
      <c r="R82" s="308"/>
      <c r="S82" s="319"/>
      <c r="T82" s="319"/>
      <c r="U82" s="319"/>
      <c r="V82" s="319"/>
      <c r="W82" s="319"/>
      <c r="X82" s="319"/>
      <c r="Y82" s="319"/>
      <c r="Z82" s="319"/>
      <c r="AA82" s="319"/>
      <c r="AB82" s="319"/>
      <c r="AC82" s="319"/>
      <c r="AD82" s="319"/>
      <c r="AE82" s="319"/>
      <c r="AF82" s="319"/>
      <c r="AG82" s="319"/>
      <c r="AH82" s="319"/>
      <c r="AI82" s="319"/>
      <c r="AJ82" s="319"/>
      <c r="AK82" s="319"/>
      <c r="AL82" s="319"/>
      <c r="AM82" s="319"/>
      <c r="AN82" s="319"/>
      <c r="AO82" s="319"/>
      <c r="AP82" s="319"/>
      <c r="AQ82" s="319"/>
      <c r="AR82" s="319"/>
      <c r="AS82" s="319"/>
      <c r="AT82" s="319"/>
      <c r="AU82" s="319"/>
      <c r="AV82" s="319"/>
      <c r="AW82" s="319"/>
      <c r="AX82" s="319"/>
      <c r="AY82" s="319"/>
      <c r="AZ82" s="319"/>
      <c r="BA82" s="319"/>
      <c r="BB82" s="319"/>
      <c r="BC82" s="319"/>
      <c r="BD82" s="319"/>
      <c r="BE82" s="319"/>
      <c r="BF82" s="319"/>
      <c r="BG82" s="319"/>
      <c r="BH82" s="319"/>
      <c r="BI82" s="319"/>
      <c r="BJ82" s="319"/>
      <c r="BK82" s="319"/>
      <c r="BL82" s="319"/>
      <c r="BM82" s="319"/>
      <c r="BN82" s="319"/>
      <c r="BO82" s="319"/>
      <c r="BP82" s="319"/>
      <c r="BQ82" s="319"/>
      <c r="BR82" s="319"/>
      <c r="BS82" s="319"/>
      <c r="BT82" s="319"/>
      <c r="BU82" s="319"/>
      <c r="BV82" s="319"/>
      <c r="BW82" s="319"/>
      <c r="BX82" s="319"/>
      <c r="BY82" s="319"/>
      <c r="BZ82" s="319"/>
      <c r="CA82" s="319"/>
      <c r="CB82" s="319"/>
      <c r="CC82" s="319"/>
      <c r="CD82" s="319"/>
      <c r="CE82" s="319"/>
      <c r="CF82" s="319"/>
      <c r="CG82" s="319"/>
      <c r="CH82" s="319"/>
      <c r="CI82" s="319"/>
      <c r="CJ82" s="319"/>
      <c r="CK82" s="319"/>
      <c r="CL82" s="319"/>
      <c r="CM82" s="319"/>
      <c r="CN82" s="319"/>
      <c r="CO82" s="319"/>
      <c r="CP82" s="319"/>
      <c r="CQ82" s="319"/>
      <c r="CR82" s="319"/>
      <c r="CS82" s="319"/>
      <c r="CT82" s="319"/>
      <c r="CU82" s="319"/>
      <c r="CV82" s="319"/>
      <c r="CW82" s="319"/>
      <c r="CX82" s="319"/>
      <c r="CY82" s="319"/>
      <c r="CZ82" s="319"/>
      <c r="DA82" s="319"/>
      <c r="DB82" s="319"/>
      <c r="DC82" s="319"/>
      <c r="DD82" s="319"/>
      <c r="DE82" s="319"/>
      <c r="DF82" s="319"/>
      <c r="DG82" s="319"/>
      <c r="DH82" s="319"/>
      <c r="DI82" s="319"/>
      <c r="DJ82" s="319"/>
      <c r="DK82" s="319"/>
      <c r="DL82" s="319"/>
      <c r="DM82" s="319"/>
      <c r="DN82" s="319"/>
      <c r="DO82" s="319"/>
      <c r="DP82" s="319"/>
      <c r="DQ82" s="319"/>
      <c r="DR82" s="319"/>
      <c r="DS82" s="319"/>
      <c r="DT82" s="319"/>
      <c r="DU82" s="319"/>
      <c r="DV82" s="319"/>
      <c r="DW82" s="319"/>
      <c r="DX82" s="319"/>
      <c r="DY82" s="319"/>
      <c r="DZ82" s="319"/>
      <c r="EA82" s="319"/>
      <c r="EB82" s="319"/>
      <c r="EC82" s="319"/>
      <c r="ED82" s="319"/>
      <c r="EE82" s="319"/>
      <c r="EF82" s="319"/>
      <c r="EG82" s="319"/>
      <c r="EH82" s="319"/>
      <c r="EI82" s="319"/>
      <c r="EJ82" s="319"/>
      <c r="EK82" s="319"/>
      <c r="EL82" s="319"/>
      <c r="EM82" s="319"/>
      <c r="EN82" s="319"/>
      <c r="EO82" s="319"/>
      <c r="EP82" s="319"/>
      <c r="EQ82" s="319"/>
      <c r="ER82" s="319"/>
      <c r="ES82" s="319"/>
      <c r="ET82" s="319"/>
      <c r="EU82" s="319"/>
      <c r="EV82" s="319"/>
      <c r="EW82" s="319"/>
      <c r="EX82" s="319"/>
      <c r="EY82" s="319"/>
      <c r="EZ82" s="319"/>
      <c r="FA82" s="319"/>
      <c r="FB82" s="319"/>
      <c r="FC82" s="319"/>
      <c r="FD82" s="319"/>
      <c r="FE82" s="319"/>
      <c r="FF82" s="319"/>
      <c r="FG82" s="319"/>
      <c r="FH82" s="319"/>
      <c r="FI82" s="319"/>
      <c r="FJ82" s="319"/>
      <c r="FK82" s="319"/>
      <c r="FL82" s="319"/>
      <c r="FM82" s="319"/>
      <c r="FN82" s="319"/>
      <c r="FO82" s="319"/>
      <c r="FP82" s="319"/>
      <c r="FQ82" s="319"/>
      <c r="FR82" s="319"/>
      <c r="FS82" s="319"/>
      <c r="FT82" s="319"/>
      <c r="FU82" s="319"/>
      <c r="FV82" s="319"/>
    </row>
    <row r="83" spans="1:178" s="344" customFormat="1" x14ac:dyDescent="0.2">
      <c r="A83" s="429" t="s">
        <v>163</v>
      </c>
      <c r="B83" s="338"/>
      <c r="C83" s="371"/>
      <c r="D83" s="339"/>
      <c r="E83" s="338"/>
      <c r="F83" s="340"/>
      <c r="G83" s="340"/>
      <c r="H83" s="341"/>
      <c r="I83" s="342"/>
      <c r="J83" s="369"/>
      <c r="K83" s="338"/>
      <c r="L83" s="369">
        <f>SUM(L14:L82)</f>
        <v>54</v>
      </c>
      <c r="M83" s="369">
        <f>SUM(M14:M82)</f>
        <v>672</v>
      </c>
      <c r="N83" s="369">
        <f>SUM(N14:N82)</f>
        <v>520</v>
      </c>
      <c r="O83" s="345"/>
      <c r="P83" s="346">
        <f>SUM(Q81,Q79,Q70,Q65,Q59,Q48,Q37,Q30,Q22,Q14,)</f>
        <v>73425.5</v>
      </c>
      <c r="Q83" s="346"/>
      <c r="R83" s="343"/>
    </row>
    <row r="84" spans="1:178" s="344" customFormat="1" ht="26.25" customHeight="1" x14ac:dyDescent="0.2">
      <c r="A84" s="429" t="s">
        <v>232</v>
      </c>
      <c r="B84" s="338"/>
      <c r="C84" s="371"/>
      <c r="D84" s="339"/>
      <c r="E84" s="338"/>
      <c r="F84" s="340"/>
      <c r="G84" s="340"/>
      <c r="H84" s="341"/>
      <c r="I84" s="342"/>
      <c r="J84" s="369"/>
      <c r="K84" s="338"/>
      <c r="L84" s="342"/>
      <c r="M84" s="342"/>
      <c r="N84" s="369"/>
      <c r="O84" s="345"/>
      <c r="P84" s="346">
        <f>P83*0.35</f>
        <v>25698.924999999999</v>
      </c>
      <c r="Q84" s="346"/>
      <c r="R84" s="343"/>
    </row>
    <row r="85" spans="1:178" s="344" customFormat="1" x14ac:dyDescent="0.2">
      <c r="A85" s="429" t="s">
        <v>164</v>
      </c>
      <c r="B85" s="338"/>
      <c r="C85" s="371"/>
      <c r="D85" s="339"/>
      <c r="E85" s="338"/>
      <c r="F85" s="340"/>
      <c r="G85" s="340"/>
      <c r="H85" s="341"/>
      <c r="I85" s="342"/>
      <c r="J85" s="342"/>
      <c r="K85" s="342"/>
      <c r="L85" s="342"/>
      <c r="M85" s="342"/>
      <c r="N85" s="342"/>
      <c r="O85" s="342"/>
      <c r="P85" s="346">
        <f>SUM(P83:P84)</f>
        <v>99124.425000000003</v>
      </c>
      <c r="Q85" s="269">
        <f>P85</f>
        <v>99124.425000000003</v>
      </c>
      <c r="R85" s="270">
        <f>'2-Allowable Area'!$F$37</f>
        <v>108236</v>
      </c>
    </row>
    <row r="86" spans="1:178" s="353" customFormat="1" hidden="1" x14ac:dyDescent="0.2">
      <c r="A86" s="77" t="s">
        <v>165</v>
      </c>
      <c r="B86" s="347"/>
      <c r="C86" s="359"/>
      <c r="D86" s="360"/>
      <c r="E86" s="361"/>
      <c r="F86" s="362"/>
      <c r="G86" s="362"/>
      <c r="H86" s="349"/>
      <c r="I86" s="354"/>
      <c r="J86" s="356"/>
      <c r="K86" s="354"/>
      <c r="L86" s="363"/>
      <c r="M86" s="363"/>
      <c r="N86" s="355"/>
      <c r="O86" s="357"/>
      <c r="P86" s="307"/>
      <c r="Q86" s="61">
        <f>SUM(P87:P96)</f>
        <v>0</v>
      </c>
      <c r="R86" s="308"/>
    </row>
    <row r="87" spans="1:178" s="353" customFormat="1" hidden="1" x14ac:dyDescent="0.2">
      <c r="A87" s="366" t="s">
        <v>166</v>
      </c>
      <c r="B87" s="347" t="s">
        <v>317</v>
      </c>
      <c r="C87" s="362">
        <v>0</v>
      </c>
      <c r="D87" s="360" t="s">
        <v>37</v>
      </c>
      <c r="E87" s="361" t="s">
        <v>167</v>
      </c>
      <c r="F87" s="362"/>
      <c r="G87" s="362"/>
      <c r="H87" s="349"/>
      <c r="I87" s="354"/>
      <c r="J87" s="356">
        <f>$J$86</f>
        <v>0</v>
      </c>
      <c r="K87" s="356"/>
      <c r="L87" s="356">
        <f>$J87</f>
        <v>0</v>
      </c>
      <c r="M87" s="355">
        <f>L87*10</f>
        <v>0</v>
      </c>
      <c r="N87" s="355"/>
      <c r="O87" s="357"/>
      <c r="P87" s="307">
        <f>(SUM(L87:L87))*$C87</f>
        <v>0</v>
      </c>
      <c r="Q87" s="307"/>
      <c r="R87" s="308"/>
    </row>
    <row r="88" spans="1:178" s="353" customFormat="1" hidden="1" x14ac:dyDescent="0.2">
      <c r="A88" s="366" t="s">
        <v>168</v>
      </c>
      <c r="B88" s="310" t="s">
        <v>318</v>
      </c>
      <c r="C88" s="362">
        <v>0</v>
      </c>
      <c r="D88" s="360" t="s">
        <v>37</v>
      </c>
      <c r="E88" s="361" t="s">
        <v>170</v>
      </c>
      <c r="F88" s="362"/>
      <c r="G88" s="362"/>
      <c r="H88" s="349"/>
      <c r="I88" s="354"/>
      <c r="J88" s="356">
        <f>$J$86</f>
        <v>0</v>
      </c>
      <c r="K88" s="356"/>
      <c r="L88" s="356">
        <f>$J88</f>
        <v>0</v>
      </c>
      <c r="M88" s="355">
        <f>L88</f>
        <v>0</v>
      </c>
      <c r="N88" s="355"/>
      <c r="O88" s="357"/>
      <c r="P88" s="307">
        <f>(SUM(L88:L88))*$C88</f>
        <v>0</v>
      </c>
      <c r="Q88" s="307"/>
      <c r="R88" s="308"/>
    </row>
    <row r="89" spans="1:178" s="353" customFormat="1" ht="13.5" hidden="1" thickBot="1" x14ac:dyDescent="0.25">
      <c r="A89" s="366" t="s">
        <v>171</v>
      </c>
      <c r="B89" s="310" t="s">
        <v>318</v>
      </c>
      <c r="C89" s="362">
        <v>0</v>
      </c>
      <c r="D89" s="360" t="s">
        <v>37</v>
      </c>
      <c r="E89" s="361" t="s">
        <v>170</v>
      </c>
      <c r="F89" s="362"/>
      <c r="G89" s="362"/>
      <c r="H89" s="349"/>
      <c r="I89" s="354"/>
      <c r="J89" s="356">
        <f>$J$86</f>
        <v>0</v>
      </c>
      <c r="K89" s="356"/>
      <c r="L89" s="356">
        <f>$J89</f>
        <v>0</v>
      </c>
      <c r="M89" s="355">
        <f>L89</f>
        <v>0</v>
      </c>
      <c r="N89" s="355"/>
      <c r="O89" s="357"/>
      <c r="P89" s="307">
        <f>(SUM(L89:L89))*$C89</f>
        <v>0</v>
      </c>
      <c r="Q89" s="307"/>
      <c r="R89" s="308"/>
    </row>
    <row r="90" spans="1:178" s="353" customFormat="1" ht="26.25" hidden="1" thickBot="1" x14ac:dyDescent="0.25">
      <c r="A90" s="366" t="s">
        <v>172</v>
      </c>
      <c r="B90" s="310" t="s">
        <v>72</v>
      </c>
      <c r="C90" s="362">
        <v>0</v>
      </c>
      <c r="D90" s="360" t="s">
        <v>37</v>
      </c>
      <c r="E90" s="361" t="s">
        <v>173</v>
      </c>
      <c r="F90" s="362"/>
      <c r="G90" s="362"/>
      <c r="H90" s="349"/>
      <c r="I90" s="315" t="s">
        <v>263</v>
      </c>
      <c r="J90" s="413">
        <v>0</v>
      </c>
      <c r="K90" s="364"/>
      <c r="L90" s="413">
        <f>$J90</f>
        <v>0</v>
      </c>
      <c r="M90" s="355"/>
      <c r="N90" s="355"/>
      <c r="O90" s="357"/>
      <c r="P90" s="307">
        <f>(SUM(L90:L90))*$C90</f>
        <v>0</v>
      </c>
      <c r="Q90" s="307"/>
      <c r="R90" s="308"/>
    </row>
    <row r="91" spans="1:178" s="353" customFormat="1" ht="42" hidden="1" customHeight="1" thickBot="1" x14ac:dyDescent="0.25">
      <c r="A91" s="366" t="s">
        <v>174</v>
      </c>
      <c r="B91" s="347"/>
      <c r="C91" s="362">
        <v>0</v>
      </c>
      <c r="D91" s="360" t="s">
        <v>37</v>
      </c>
      <c r="E91" s="361" t="s">
        <v>50</v>
      </c>
      <c r="F91" s="362"/>
      <c r="G91" s="362"/>
      <c r="H91" s="349"/>
      <c r="I91" s="315" t="s">
        <v>319</v>
      </c>
      <c r="J91" s="413">
        <v>0</v>
      </c>
      <c r="K91" s="364"/>
      <c r="L91" s="355">
        <f>$J91</f>
        <v>0</v>
      </c>
      <c r="M91" s="413">
        <f>$J91</f>
        <v>0</v>
      </c>
      <c r="N91" s="355"/>
      <c r="O91" s="357"/>
      <c r="P91" s="307">
        <f>(SUM(L91:O91))*$C91</f>
        <v>0</v>
      </c>
      <c r="Q91" s="307"/>
      <c r="R91" s="308"/>
      <c r="S91" s="353" t="s">
        <v>395</v>
      </c>
    </row>
    <row r="92" spans="1:178" s="353" customFormat="1" ht="26.25" hidden="1" thickBot="1" x14ac:dyDescent="0.25">
      <c r="A92" s="366" t="s">
        <v>177</v>
      </c>
      <c r="B92" s="347" t="s">
        <v>323</v>
      </c>
      <c r="C92" s="362">
        <v>0</v>
      </c>
      <c r="D92" s="360" t="s">
        <v>37</v>
      </c>
      <c r="E92" s="361" t="s">
        <v>178</v>
      </c>
      <c r="F92" s="362"/>
      <c r="G92" s="362"/>
      <c r="H92" s="349"/>
      <c r="I92" s="315" t="s">
        <v>320</v>
      </c>
      <c r="J92" s="413">
        <v>0</v>
      </c>
      <c r="K92" s="354"/>
      <c r="L92" s="355"/>
      <c r="M92" s="355"/>
      <c r="N92" s="355">
        <f>O92</f>
        <v>0</v>
      </c>
      <c r="O92" s="413">
        <f>$J92</f>
        <v>0</v>
      </c>
      <c r="P92" s="307">
        <f>(SUM(M92:O92))*$C92</f>
        <v>0</v>
      </c>
      <c r="Q92" s="307"/>
      <c r="R92" s="308"/>
    </row>
    <row r="93" spans="1:178" ht="26.25" hidden="1" thickBot="1" x14ac:dyDescent="0.25">
      <c r="A93" s="415" t="s">
        <v>431</v>
      </c>
      <c r="B93" s="310" t="s">
        <v>333</v>
      </c>
      <c r="C93" s="313">
        <v>0</v>
      </c>
      <c r="D93" s="311" t="s">
        <v>37</v>
      </c>
      <c r="E93" s="312" t="s">
        <v>180</v>
      </c>
      <c r="F93" s="313">
        <v>1</v>
      </c>
      <c r="G93" s="313"/>
      <c r="I93" s="315" t="s">
        <v>437</v>
      </c>
      <c r="J93" s="413">
        <v>0</v>
      </c>
      <c r="K93" s="361"/>
      <c r="L93" s="356">
        <f>O93</f>
        <v>0</v>
      </c>
      <c r="M93" s="356"/>
      <c r="N93" s="374">
        <f>O93</f>
        <v>0</v>
      </c>
      <c r="O93" s="413">
        <f>$J93</f>
        <v>0</v>
      </c>
      <c r="P93" s="307">
        <f>O93*$C93</f>
        <v>0</v>
      </c>
      <c r="Q93" s="307"/>
      <c r="R93" s="308"/>
      <c r="S93" s="319"/>
      <c r="T93" s="319"/>
      <c r="U93" s="319"/>
      <c r="V93" s="319"/>
      <c r="W93" s="319"/>
      <c r="X93" s="319"/>
      <c r="Y93" s="319"/>
      <c r="Z93" s="319"/>
      <c r="AA93" s="319"/>
      <c r="AB93" s="319"/>
      <c r="AC93" s="319"/>
      <c r="AD93" s="319"/>
      <c r="AE93" s="319"/>
      <c r="AF93" s="319"/>
      <c r="AG93" s="319"/>
      <c r="AH93" s="319"/>
      <c r="AI93" s="319"/>
      <c r="AJ93" s="319"/>
      <c r="AK93" s="319"/>
      <c r="AL93" s="319"/>
      <c r="AM93" s="319"/>
      <c r="AN93" s="319"/>
      <c r="AO93" s="319"/>
      <c r="AP93" s="319"/>
      <c r="AQ93" s="319"/>
      <c r="AR93" s="319"/>
      <c r="AS93" s="319"/>
      <c r="AT93" s="319"/>
      <c r="AU93" s="319"/>
      <c r="AV93" s="319"/>
      <c r="AW93" s="319"/>
      <c r="AX93" s="319"/>
      <c r="AY93" s="319"/>
      <c r="AZ93" s="319"/>
      <c r="BA93" s="319"/>
      <c r="BB93" s="319"/>
      <c r="BC93" s="319"/>
      <c r="BD93" s="319"/>
      <c r="BE93" s="319"/>
      <c r="BF93" s="319"/>
      <c r="BG93" s="319"/>
      <c r="BH93" s="319"/>
      <c r="BI93" s="319"/>
      <c r="BJ93" s="319"/>
      <c r="BK93" s="319"/>
      <c r="BL93" s="319"/>
      <c r="BM93" s="319"/>
      <c r="BN93" s="319"/>
      <c r="BO93" s="319"/>
      <c r="BP93" s="319"/>
      <c r="BQ93" s="319"/>
      <c r="BR93" s="319"/>
      <c r="BS93" s="319"/>
      <c r="BT93" s="319"/>
      <c r="BU93" s="319"/>
      <c r="BV93" s="319"/>
      <c r="BW93" s="319"/>
      <c r="BX93" s="319"/>
      <c r="BY93" s="319"/>
      <c r="BZ93" s="319"/>
      <c r="CA93" s="319"/>
      <c r="CB93" s="319"/>
      <c r="CC93" s="319"/>
      <c r="CD93" s="319"/>
      <c r="CE93" s="319"/>
      <c r="CF93" s="319"/>
      <c r="CG93" s="319"/>
      <c r="CH93" s="319"/>
      <c r="CI93" s="319"/>
      <c r="CJ93" s="319"/>
      <c r="CK93" s="319"/>
      <c r="CL93" s="319"/>
      <c r="CM93" s="319"/>
      <c r="CN93" s="319"/>
      <c r="CO93" s="319"/>
      <c r="CP93" s="319"/>
      <c r="CQ93" s="319"/>
      <c r="CR93" s="319"/>
      <c r="CS93" s="319"/>
      <c r="CT93" s="319"/>
      <c r="CU93" s="319"/>
      <c r="CV93" s="319"/>
      <c r="CW93" s="319"/>
      <c r="CX93" s="319"/>
      <c r="CY93" s="319"/>
      <c r="CZ93" s="319"/>
      <c r="DA93" s="319"/>
      <c r="DB93" s="319"/>
      <c r="DC93" s="319"/>
      <c r="DD93" s="319"/>
      <c r="DE93" s="319"/>
      <c r="DF93" s="319"/>
      <c r="DG93" s="319"/>
      <c r="DH93" s="319"/>
      <c r="DI93" s="319"/>
      <c r="DJ93" s="319"/>
      <c r="DK93" s="319"/>
      <c r="DL93" s="319"/>
      <c r="DM93" s="319"/>
      <c r="DN93" s="319"/>
      <c r="DO93" s="319"/>
      <c r="DP93" s="319"/>
      <c r="DQ93" s="319"/>
      <c r="DR93" s="319"/>
      <c r="DS93" s="319"/>
      <c r="DT93" s="319"/>
      <c r="DU93" s="319"/>
      <c r="DV93" s="319"/>
      <c r="DW93" s="319"/>
      <c r="DX93" s="319"/>
      <c r="DY93" s="319"/>
      <c r="DZ93" s="319"/>
      <c r="EA93" s="319"/>
      <c r="EB93" s="319"/>
      <c r="EC93" s="319"/>
      <c r="ED93" s="319"/>
      <c r="EE93" s="319"/>
      <c r="EF93" s="319"/>
      <c r="EG93" s="319"/>
      <c r="EH93" s="319"/>
      <c r="EI93" s="319"/>
      <c r="EJ93" s="319"/>
      <c r="EK93" s="319"/>
      <c r="EL93" s="319"/>
      <c r="EM93" s="319"/>
      <c r="EN93" s="319"/>
      <c r="EO93" s="319"/>
      <c r="EP93" s="319"/>
      <c r="EQ93" s="319"/>
      <c r="ER93" s="319"/>
      <c r="ES93" s="319"/>
      <c r="ET93" s="319"/>
      <c r="EU93" s="319"/>
      <c r="EV93" s="319"/>
      <c r="EW93" s="319"/>
      <c r="EX93" s="319"/>
      <c r="EY93" s="319"/>
      <c r="EZ93" s="319"/>
      <c r="FA93" s="319"/>
      <c r="FB93" s="319"/>
      <c r="FC93" s="319"/>
      <c r="FD93" s="319"/>
      <c r="FE93" s="319"/>
      <c r="FF93" s="319"/>
      <c r="FG93" s="319"/>
      <c r="FH93" s="319"/>
      <c r="FI93" s="319"/>
      <c r="FJ93" s="319"/>
      <c r="FK93" s="319"/>
      <c r="FL93" s="319"/>
      <c r="FM93" s="319"/>
      <c r="FN93" s="319"/>
      <c r="FO93" s="319"/>
      <c r="FP93" s="319"/>
      <c r="FQ93" s="319"/>
      <c r="FR93" s="319"/>
      <c r="FS93" s="319"/>
      <c r="FT93" s="319"/>
      <c r="FU93" s="319"/>
      <c r="FV93" s="319"/>
    </row>
    <row r="94" spans="1:178" ht="26.25" hidden="1" thickBot="1" x14ac:dyDescent="0.25">
      <c r="A94" s="415" t="s">
        <v>201</v>
      </c>
      <c r="B94" s="310" t="s">
        <v>334</v>
      </c>
      <c r="C94" s="313">
        <v>0</v>
      </c>
      <c r="D94" s="311" t="s">
        <v>37</v>
      </c>
      <c r="E94" s="312" t="s">
        <v>180</v>
      </c>
      <c r="F94" s="313"/>
      <c r="G94" s="313"/>
      <c r="I94" s="315" t="s">
        <v>436</v>
      </c>
      <c r="J94" s="413">
        <v>0</v>
      </c>
      <c r="K94" s="361"/>
      <c r="L94" s="356">
        <f>O94</f>
        <v>0</v>
      </c>
      <c r="M94" s="356"/>
      <c r="N94" s="374">
        <f>O94*10</f>
        <v>0</v>
      </c>
      <c r="O94" s="413">
        <f>$J94</f>
        <v>0</v>
      </c>
      <c r="P94" s="307">
        <f>O94*$C94</f>
        <v>0</v>
      </c>
      <c r="Q94" s="307"/>
      <c r="R94" s="308"/>
      <c r="S94" s="319"/>
      <c r="T94" s="319"/>
      <c r="U94" s="319"/>
      <c r="V94" s="319"/>
      <c r="W94" s="319"/>
      <c r="X94" s="319"/>
      <c r="Y94" s="319"/>
      <c r="Z94" s="319"/>
      <c r="AA94" s="319"/>
      <c r="AB94" s="319"/>
      <c r="AC94" s="319"/>
      <c r="AD94" s="319"/>
      <c r="AE94" s="319"/>
      <c r="AF94" s="319"/>
      <c r="AG94" s="319"/>
      <c r="AH94" s="319"/>
      <c r="AI94" s="319"/>
      <c r="AJ94" s="319"/>
      <c r="AK94" s="319"/>
      <c r="AL94" s="319"/>
      <c r="AM94" s="319"/>
      <c r="AN94" s="319"/>
      <c r="AO94" s="319"/>
      <c r="AP94" s="319"/>
      <c r="AQ94" s="319"/>
      <c r="AR94" s="319"/>
      <c r="AS94" s="319"/>
      <c r="AT94" s="319"/>
      <c r="AU94" s="319"/>
      <c r="AV94" s="319"/>
      <c r="AW94" s="319"/>
      <c r="AX94" s="319"/>
      <c r="AY94" s="319"/>
      <c r="AZ94" s="319"/>
      <c r="BA94" s="319"/>
      <c r="BB94" s="319"/>
      <c r="BC94" s="319"/>
      <c r="BD94" s="319"/>
      <c r="BE94" s="319"/>
      <c r="BF94" s="319"/>
      <c r="BG94" s="319"/>
      <c r="BH94" s="319"/>
      <c r="BI94" s="319"/>
      <c r="BJ94" s="319"/>
      <c r="BK94" s="319"/>
      <c r="BL94" s="319"/>
      <c r="BM94" s="319"/>
      <c r="BN94" s="319"/>
      <c r="BO94" s="319"/>
      <c r="BP94" s="319"/>
      <c r="BQ94" s="319"/>
      <c r="BR94" s="319"/>
      <c r="BS94" s="319"/>
      <c r="BT94" s="319"/>
      <c r="BU94" s="319"/>
      <c r="BV94" s="319"/>
      <c r="BW94" s="319"/>
      <c r="BX94" s="319"/>
      <c r="BY94" s="319"/>
      <c r="BZ94" s="319"/>
      <c r="CA94" s="319"/>
      <c r="CB94" s="319"/>
      <c r="CC94" s="319"/>
      <c r="CD94" s="319"/>
      <c r="CE94" s="319"/>
      <c r="CF94" s="319"/>
      <c r="CG94" s="319"/>
      <c r="CH94" s="319"/>
      <c r="CI94" s="319"/>
      <c r="CJ94" s="319"/>
      <c r="CK94" s="319"/>
      <c r="CL94" s="319"/>
      <c r="CM94" s="319"/>
      <c r="CN94" s="319"/>
      <c r="CO94" s="319"/>
      <c r="CP94" s="319"/>
      <c r="CQ94" s="319"/>
      <c r="CR94" s="319"/>
      <c r="CS94" s="319"/>
      <c r="CT94" s="319"/>
      <c r="CU94" s="319"/>
      <c r="CV94" s="319"/>
      <c r="CW94" s="319"/>
      <c r="CX94" s="319"/>
      <c r="CY94" s="319"/>
      <c r="CZ94" s="319"/>
      <c r="DA94" s="319"/>
      <c r="DB94" s="319"/>
      <c r="DC94" s="319"/>
      <c r="DD94" s="319"/>
      <c r="DE94" s="319"/>
      <c r="DF94" s="319"/>
      <c r="DG94" s="319"/>
      <c r="DH94" s="319"/>
      <c r="DI94" s="319"/>
      <c r="DJ94" s="319"/>
      <c r="DK94" s="319"/>
      <c r="DL94" s="319"/>
      <c r="DM94" s="319"/>
      <c r="DN94" s="319"/>
      <c r="DO94" s="319"/>
      <c r="DP94" s="319"/>
      <c r="DQ94" s="319"/>
      <c r="DR94" s="319"/>
      <c r="DS94" s="319"/>
      <c r="DT94" s="319"/>
      <c r="DU94" s="319"/>
      <c r="DV94" s="319"/>
      <c r="DW94" s="319"/>
      <c r="DX94" s="319"/>
      <c r="DY94" s="319"/>
      <c r="DZ94" s="319"/>
      <c r="EA94" s="319"/>
      <c r="EB94" s="319"/>
      <c r="EC94" s="319"/>
      <c r="ED94" s="319"/>
      <c r="EE94" s="319"/>
      <c r="EF94" s="319"/>
      <c r="EG94" s="319"/>
      <c r="EH94" s="319"/>
      <c r="EI94" s="319"/>
      <c r="EJ94" s="319"/>
      <c r="EK94" s="319"/>
      <c r="EL94" s="319"/>
      <c r="EM94" s="319"/>
      <c r="EN94" s="319"/>
      <c r="EO94" s="319"/>
      <c r="EP94" s="319"/>
      <c r="EQ94" s="319"/>
      <c r="ER94" s="319"/>
      <c r="ES94" s="319"/>
      <c r="ET94" s="319"/>
      <c r="EU94" s="319"/>
      <c r="EV94" s="319"/>
      <c r="EW94" s="319"/>
      <c r="EX94" s="319"/>
      <c r="EY94" s="319"/>
      <c r="EZ94" s="319"/>
      <c r="FA94" s="319"/>
      <c r="FB94" s="319"/>
      <c r="FC94" s="319"/>
      <c r="FD94" s="319"/>
      <c r="FE94" s="319"/>
      <c r="FF94" s="319"/>
      <c r="FG94" s="319"/>
      <c r="FH94" s="319"/>
      <c r="FI94" s="319"/>
      <c r="FJ94" s="319"/>
      <c r="FK94" s="319"/>
      <c r="FL94" s="319"/>
      <c r="FM94" s="319"/>
      <c r="FN94" s="319"/>
      <c r="FO94" s="319"/>
      <c r="FP94" s="319"/>
      <c r="FQ94" s="319"/>
      <c r="FR94" s="319"/>
      <c r="FS94" s="319"/>
      <c r="FT94" s="319"/>
      <c r="FU94" s="319"/>
      <c r="FV94" s="319"/>
    </row>
    <row r="95" spans="1:178" ht="20.25" hidden="1" customHeight="1" thickBot="1" x14ac:dyDescent="0.25">
      <c r="A95" s="415" t="s">
        <v>179</v>
      </c>
      <c r="B95" s="310" t="s">
        <v>321</v>
      </c>
      <c r="C95" s="313">
        <v>0</v>
      </c>
      <c r="D95" s="311" t="s">
        <v>37</v>
      </c>
      <c r="E95" s="312" t="s">
        <v>180</v>
      </c>
      <c r="F95" s="313"/>
      <c r="G95" s="313"/>
      <c r="I95" s="354"/>
      <c r="J95" s="356">
        <v>0</v>
      </c>
      <c r="K95" s="354"/>
      <c r="L95" s="355"/>
      <c r="M95" s="355"/>
      <c r="N95" s="355"/>
      <c r="O95" s="413">
        <f>$J95</f>
        <v>0</v>
      </c>
      <c r="P95" s="307">
        <f>(SUM(M95:O95))*$C95</f>
        <v>0</v>
      </c>
      <c r="Q95" s="307"/>
      <c r="R95" s="308"/>
      <c r="S95" s="319"/>
      <c r="T95" s="319"/>
      <c r="U95" s="319"/>
      <c r="V95" s="319"/>
      <c r="W95" s="319"/>
      <c r="X95" s="319"/>
      <c r="Y95" s="319"/>
      <c r="Z95" s="319"/>
      <c r="AA95" s="319"/>
      <c r="AB95" s="319"/>
      <c r="AC95" s="319"/>
      <c r="AD95" s="319"/>
      <c r="AE95" s="319"/>
      <c r="AF95" s="319"/>
      <c r="AG95" s="319"/>
      <c r="AH95" s="319"/>
      <c r="AI95" s="319"/>
      <c r="AJ95" s="319"/>
      <c r="AK95" s="319"/>
      <c r="AL95" s="319"/>
      <c r="AM95" s="319"/>
      <c r="AN95" s="319"/>
      <c r="AO95" s="319"/>
      <c r="AP95" s="319"/>
      <c r="AQ95" s="319"/>
      <c r="AR95" s="319"/>
      <c r="AS95" s="319"/>
      <c r="AT95" s="319"/>
      <c r="AU95" s="319"/>
      <c r="AV95" s="319"/>
      <c r="AW95" s="319"/>
      <c r="AX95" s="319"/>
      <c r="AY95" s="319"/>
      <c r="AZ95" s="319"/>
      <c r="BA95" s="319"/>
      <c r="BB95" s="319"/>
      <c r="BC95" s="319"/>
      <c r="BD95" s="319"/>
      <c r="BE95" s="319"/>
      <c r="BF95" s="319"/>
      <c r="BG95" s="319"/>
      <c r="BH95" s="319"/>
      <c r="BI95" s="319"/>
      <c r="BJ95" s="319"/>
      <c r="BK95" s="319"/>
      <c r="BL95" s="319"/>
      <c r="BM95" s="319"/>
      <c r="BN95" s="319"/>
      <c r="BO95" s="319"/>
      <c r="BP95" s="319"/>
      <c r="BQ95" s="319"/>
      <c r="BR95" s="319"/>
      <c r="BS95" s="319"/>
      <c r="BT95" s="319"/>
      <c r="BU95" s="319"/>
      <c r="BV95" s="319"/>
      <c r="BW95" s="319"/>
      <c r="BX95" s="319"/>
      <c r="BY95" s="319"/>
      <c r="BZ95" s="319"/>
      <c r="CA95" s="319"/>
      <c r="CB95" s="319"/>
      <c r="CC95" s="319"/>
      <c r="CD95" s="319"/>
      <c r="CE95" s="319"/>
      <c r="CF95" s="319"/>
      <c r="CG95" s="319"/>
      <c r="CH95" s="319"/>
      <c r="CI95" s="319"/>
      <c r="CJ95" s="319"/>
      <c r="CK95" s="319"/>
      <c r="CL95" s="319"/>
      <c r="CM95" s="319"/>
      <c r="CN95" s="319"/>
      <c r="CO95" s="319"/>
      <c r="CP95" s="319"/>
      <c r="CQ95" s="319"/>
      <c r="CR95" s="319"/>
      <c r="CS95" s="319"/>
      <c r="CT95" s="319"/>
      <c r="CU95" s="319"/>
      <c r="CV95" s="319"/>
      <c r="CW95" s="319"/>
      <c r="CX95" s="319"/>
      <c r="CY95" s="319"/>
      <c r="CZ95" s="319"/>
      <c r="DA95" s="319"/>
      <c r="DB95" s="319"/>
      <c r="DC95" s="319"/>
      <c r="DD95" s="319"/>
      <c r="DE95" s="319"/>
      <c r="DF95" s="319"/>
      <c r="DG95" s="319"/>
      <c r="DH95" s="319"/>
      <c r="DI95" s="319"/>
      <c r="DJ95" s="319"/>
      <c r="DK95" s="319"/>
      <c r="DL95" s="319"/>
      <c r="DM95" s="319"/>
      <c r="DN95" s="319"/>
      <c r="DO95" s="319"/>
      <c r="DP95" s="319"/>
      <c r="DQ95" s="319"/>
      <c r="DR95" s="319"/>
      <c r="DS95" s="319"/>
      <c r="DT95" s="319"/>
      <c r="DU95" s="319"/>
      <c r="DV95" s="319"/>
      <c r="DW95" s="319"/>
      <c r="DX95" s="319"/>
      <c r="DY95" s="319"/>
      <c r="DZ95" s="319"/>
      <c r="EA95" s="319"/>
      <c r="EB95" s="319"/>
      <c r="EC95" s="319"/>
      <c r="ED95" s="319"/>
      <c r="EE95" s="319"/>
      <c r="EF95" s="319"/>
      <c r="EG95" s="319"/>
      <c r="EH95" s="319"/>
      <c r="EI95" s="319"/>
      <c r="EJ95" s="319"/>
      <c r="EK95" s="319"/>
      <c r="EL95" s="319"/>
      <c r="EM95" s="319"/>
      <c r="EN95" s="319"/>
      <c r="EO95" s="319"/>
      <c r="EP95" s="319"/>
      <c r="EQ95" s="319"/>
      <c r="ER95" s="319"/>
      <c r="ES95" s="319"/>
      <c r="ET95" s="319"/>
      <c r="EU95" s="319"/>
      <c r="EV95" s="319"/>
      <c r="EW95" s="319"/>
      <c r="EX95" s="319"/>
      <c r="EY95" s="319"/>
      <c r="EZ95" s="319"/>
      <c r="FA95" s="319"/>
      <c r="FB95" s="319"/>
      <c r="FC95" s="319"/>
      <c r="FD95" s="319"/>
      <c r="FE95" s="319"/>
      <c r="FF95" s="319"/>
      <c r="FG95" s="319"/>
      <c r="FH95" s="319"/>
      <c r="FI95" s="319"/>
      <c r="FJ95" s="319"/>
      <c r="FK95" s="319"/>
      <c r="FL95" s="319"/>
      <c r="FM95" s="319"/>
      <c r="FN95" s="319"/>
      <c r="FO95" s="319"/>
      <c r="FP95" s="319"/>
      <c r="FQ95" s="319"/>
      <c r="FR95" s="319"/>
      <c r="FS95" s="319"/>
      <c r="FT95" s="319"/>
      <c r="FU95" s="319"/>
      <c r="FV95" s="319"/>
    </row>
    <row r="96" spans="1:178" s="353" customFormat="1" hidden="1" x14ac:dyDescent="0.2">
      <c r="A96" s="366" t="s">
        <v>181</v>
      </c>
      <c r="B96" s="354" t="s">
        <v>353</v>
      </c>
      <c r="C96" s="362">
        <v>0</v>
      </c>
      <c r="D96" s="360" t="s">
        <v>37</v>
      </c>
      <c r="E96" s="361" t="s">
        <v>182</v>
      </c>
      <c r="F96" s="362"/>
      <c r="G96" s="362"/>
      <c r="H96" s="349"/>
      <c r="I96" s="354"/>
      <c r="J96" s="354"/>
      <c r="K96" s="354"/>
      <c r="L96" s="355"/>
      <c r="M96" s="355"/>
      <c r="N96" s="355"/>
      <c r="O96" s="357">
        <v>0</v>
      </c>
      <c r="P96" s="666">
        <f>O96*$C96</f>
        <v>0</v>
      </c>
      <c r="Q96" s="666"/>
      <c r="R96" s="667"/>
    </row>
    <row r="97" spans="1:178" s="365" customFormat="1" ht="14.25" customHeight="1" x14ac:dyDescent="0.2">
      <c r="A97" s="77" t="s">
        <v>453</v>
      </c>
      <c r="B97" s="347"/>
      <c r="C97" s="362"/>
      <c r="D97" s="360"/>
      <c r="E97" s="361"/>
      <c r="F97" s="362"/>
      <c r="G97" s="362"/>
      <c r="H97" s="349"/>
      <c r="I97" s="374"/>
      <c r="J97" s="355"/>
      <c r="K97" s="364"/>
      <c r="L97" s="355"/>
      <c r="M97" s="355"/>
      <c r="N97" s="355"/>
      <c r="O97" s="357"/>
      <c r="P97" s="307"/>
      <c r="Q97" s="61">
        <f>SUM(P98:P101)</f>
        <v>1306</v>
      </c>
      <c r="R97" s="308"/>
    </row>
    <row r="98" spans="1:178" s="365" customFormat="1" x14ac:dyDescent="0.2">
      <c r="A98" s="366" t="s">
        <v>448</v>
      </c>
      <c r="B98" s="347" t="s">
        <v>322</v>
      </c>
      <c r="C98" s="362">
        <v>80</v>
      </c>
      <c r="D98" s="360" t="s">
        <v>37</v>
      </c>
      <c r="E98" s="361" t="s">
        <v>176</v>
      </c>
      <c r="F98" s="362"/>
      <c r="G98" s="362"/>
      <c r="H98" s="349"/>
      <c r="I98" s="354"/>
      <c r="J98" s="354"/>
      <c r="K98" s="354"/>
      <c r="L98" s="355"/>
      <c r="M98" s="355"/>
      <c r="N98" s="355">
        <f>O98</f>
        <v>4</v>
      </c>
      <c r="O98" s="357">
        <v>4</v>
      </c>
      <c r="P98" s="307">
        <f>(ROUNDUP(O98,0))*$C98</f>
        <v>320</v>
      </c>
      <c r="Q98" s="307"/>
      <c r="R98" s="308"/>
    </row>
    <row r="99" spans="1:178" s="365" customFormat="1" x14ac:dyDescent="0.2">
      <c r="A99" s="366" t="s">
        <v>447</v>
      </c>
      <c r="B99" s="347"/>
      <c r="C99" s="362">
        <v>50</v>
      </c>
      <c r="D99" s="360" t="s">
        <v>37</v>
      </c>
      <c r="E99" s="361" t="s">
        <v>50</v>
      </c>
      <c r="F99" s="362"/>
      <c r="G99" s="362"/>
      <c r="H99" s="349"/>
      <c r="I99" s="354"/>
      <c r="J99" s="354"/>
      <c r="K99" s="354"/>
      <c r="L99" s="355"/>
      <c r="M99" s="355"/>
      <c r="N99" s="355"/>
      <c r="O99" s="357"/>
      <c r="P99" s="307">
        <v>650</v>
      </c>
      <c r="Q99" s="307"/>
      <c r="R99" s="308"/>
    </row>
    <row r="100" spans="1:178" s="365" customFormat="1" x14ac:dyDescent="0.2">
      <c r="A100" s="366" t="s">
        <v>449</v>
      </c>
      <c r="B100" s="347"/>
      <c r="C100" s="362">
        <v>80</v>
      </c>
      <c r="D100" s="360" t="s">
        <v>37</v>
      </c>
      <c r="E100" s="361" t="s">
        <v>450</v>
      </c>
      <c r="F100" s="362"/>
      <c r="G100" s="362"/>
      <c r="H100" s="349"/>
      <c r="I100" s="354"/>
      <c r="J100" s="354"/>
      <c r="K100" s="354"/>
      <c r="L100" s="355"/>
      <c r="M100" s="355"/>
      <c r="N100" s="355"/>
      <c r="O100" s="357"/>
      <c r="P100" s="307">
        <v>80</v>
      </c>
      <c r="Q100" s="307"/>
      <c r="R100" s="308"/>
    </row>
    <row r="101" spans="1:178" s="365" customFormat="1" x14ac:dyDescent="0.2">
      <c r="A101" s="366" t="s">
        <v>451</v>
      </c>
      <c r="B101" s="347" t="s">
        <v>460</v>
      </c>
      <c r="C101" s="362">
        <v>64</v>
      </c>
      <c r="D101" s="360" t="s">
        <v>37</v>
      </c>
      <c r="E101" s="361" t="s">
        <v>450</v>
      </c>
      <c r="F101" s="362"/>
      <c r="G101" s="362"/>
      <c r="H101" s="349"/>
      <c r="I101" s="354"/>
      <c r="J101" s="354"/>
      <c r="K101" s="354"/>
      <c r="L101" s="355"/>
      <c r="M101" s="355"/>
      <c r="N101" s="355"/>
      <c r="O101" s="357"/>
      <c r="P101" s="307">
        <f>C101*4</f>
        <v>256</v>
      </c>
      <c r="Q101" s="307"/>
      <c r="R101" s="308"/>
    </row>
    <row r="102" spans="1:178" s="344" customFormat="1" x14ac:dyDescent="0.2">
      <c r="A102" s="338" t="s">
        <v>163</v>
      </c>
      <c r="B102" s="338"/>
      <c r="C102" s="367"/>
      <c r="D102" s="339"/>
      <c r="E102" s="338"/>
      <c r="F102" s="368"/>
      <c r="G102" s="368"/>
      <c r="H102" s="341"/>
      <c r="I102" s="342"/>
      <c r="J102" s="369"/>
      <c r="K102" s="338"/>
      <c r="L102" s="342">
        <f>SUM(L87:L96)</f>
        <v>0</v>
      </c>
      <c r="M102" s="342">
        <f>SUM(M87:M96)</f>
        <v>0</v>
      </c>
      <c r="N102" s="342">
        <f>SUM(N87:N96)</f>
        <v>0</v>
      </c>
      <c r="O102" s="370"/>
      <c r="P102" s="346">
        <f>SUM(Q86,Q97)</f>
        <v>1306</v>
      </c>
      <c r="Q102" s="346"/>
      <c r="R102" s="343"/>
    </row>
    <row r="103" spans="1:178" s="344" customFormat="1" ht="29.25" customHeight="1" x14ac:dyDescent="0.2">
      <c r="A103" s="338" t="s">
        <v>232</v>
      </c>
      <c r="B103" s="338"/>
      <c r="C103" s="371"/>
      <c r="D103" s="339"/>
      <c r="E103" s="338"/>
      <c r="F103" s="340"/>
      <c r="G103" s="340"/>
      <c r="H103" s="341"/>
      <c r="I103" s="342"/>
      <c r="J103" s="369"/>
      <c r="K103" s="338"/>
      <c r="L103" s="342"/>
      <c r="M103" s="342"/>
      <c r="N103" s="369"/>
      <c r="O103" s="345"/>
      <c r="P103" s="346">
        <f>P102*0.35</f>
        <v>457.09999999999997</v>
      </c>
      <c r="Q103" s="346"/>
      <c r="R103" s="343"/>
    </row>
    <row r="104" spans="1:178" s="344" customFormat="1" x14ac:dyDescent="0.2">
      <c r="A104" s="718" t="s">
        <v>488</v>
      </c>
      <c r="B104" s="338"/>
      <c r="C104" s="371"/>
      <c r="D104" s="339"/>
      <c r="E104" s="338"/>
      <c r="F104" s="340"/>
      <c r="G104" s="340"/>
      <c r="H104" s="341"/>
      <c r="I104" s="342"/>
      <c r="J104" s="342"/>
      <c r="K104" s="338"/>
      <c r="L104" s="342"/>
      <c r="M104" s="342"/>
      <c r="N104" s="369"/>
      <c r="O104" s="345"/>
      <c r="P104" s="346">
        <f>SUM(P102:P103)</f>
        <v>1763.1</v>
      </c>
      <c r="Q104" s="269">
        <f>P104</f>
        <v>1763.1</v>
      </c>
      <c r="R104" s="270"/>
    </row>
    <row r="105" spans="1:178" ht="13.5" thickBot="1" x14ac:dyDescent="0.25">
      <c r="A105" s="83" t="s">
        <v>184</v>
      </c>
      <c r="B105" s="310"/>
      <c r="C105" s="372"/>
      <c r="D105" s="373"/>
      <c r="E105" s="310"/>
      <c r="F105" s="313"/>
      <c r="G105" s="313"/>
      <c r="I105" s="354"/>
      <c r="J105" s="354"/>
      <c r="K105" s="354"/>
      <c r="L105" s="374"/>
      <c r="M105" s="374"/>
      <c r="N105" s="355"/>
      <c r="O105" s="357"/>
      <c r="P105" s="307"/>
      <c r="Q105" s="307">
        <f>SUM(P106:P132)</f>
        <v>4020</v>
      </c>
      <c r="R105" s="308"/>
      <c r="S105" s="319"/>
      <c r="T105" s="319"/>
      <c r="U105" s="319"/>
      <c r="V105" s="319"/>
      <c r="W105" s="319"/>
      <c r="X105" s="319"/>
      <c r="Y105" s="319"/>
      <c r="Z105" s="319"/>
      <c r="AA105" s="319"/>
      <c r="AB105" s="319"/>
      <c r="AC105" s="319"/>
      <c r="AD105" s="319"/>
      <c r="AE105" s="319"/>
      <c r="AF105" s="319"/>
      <c r="AG105" s="319"/>
      <c r="AH105" s="319"/>
      <c r="AI105" s="319"/>
      <c r="AJ105" s="319"/>
      <c r="AK105" s="319"/>
      <c r="AL105" s="319"/>
      <c r="AM105" s="319"/>
      <c r="AN105" s="319"/>
      <c r="AO105" s="319"/>
      <c r="AP105" s="319"/>
      <c r="AQ105" s="319"/>
      <c r="AR105" s="319"/>
      <c r="AS105" s="319"/>
      <c r="AT105" s="319"/>
      <c r="AU105" s="319"/>
      <c r="AV105" s="319"/>
      <c r="AW105" s="319"/>
      <c r="AX105" s="319"/>
      <c r="AY105" s="319"/>
      <c r="AZ105" s="319"/>
      <c r="BA105" s="319"/>
      <c r="BB105" s="319"/>
      <c r="BC105" s="319"/>
      <c r="BD105" s="319"/>
      <c r="BE105" s="319"/>
      <c r="BF105" s="319"/>
      <c r="BG105" s="319"/>
      <c r="BH105" s="319"/>
      <c r="BI105" s="319"/>
      <c r="BJ105" s="319"/>
      <c r="BK105" s="319"/>
      <c r="BL105" s="319"/>
      <c r="BM105" s="319"/>
      <c r="BN105" s="319"/>
      <c r="BO105" s="319"/>
      <c r="BP105" s="319"/>
      <c r="BQ105" s="319"/>
      <c r="BR105" s="319"/>
      <c r="BS105" s="319"/>
      <c r="BT105" s="319"/>
      <c r="BU105" s="319"/>
      <c r="BV105" s="319"/>
      <c r="BW105" s="319"/>
      <c r="BX105" s="319"/>
      <c r="BY105" s="319"/>
      <c r="BZ105" s="319"/>
      <c r="CA105" s="319"/>
      <c r="CB105" s="319"/>
      <c r="CC105" s="319"/>
      <c r="CD105" s="319"/>
      <c r="CE105" s="319"/>
      <c r="CF105" s="319"/>
      <c r="CG105" s="319"/>
      <c r="CH105" s="319"/>
      <c r="CI105" s="319"/>
      <c r="CJ105" s="319"/>
      <c r="CK105" s="319"/>
      <c r="CL105" s="319"/>
      <c r="CM105" s="319"/>
      <c r="CN105" s="319"/>
      <c r="CO105" s="319"/>
      <c r="CP105" s="319"/>
      <c r="CQ105" s="319"/>
      <c r="CR105" s="319"/>
      <c r="CS105" s="319"/>
      <c r="CT105" s="319"/>
      <c r="CU105" s="319"/>
      <c r="CV105" s="319"/>
      <c r="CW105" s="319"/>
      <c r="CX105" s="319"/>
      <c r="CY105" s="319"/>
      <c r="CZ105" s="319"/>
      <c r="DA105" s="319"/>
      <c r="DB105" s="319"/>
      <c r="DC105" s="319"/>
      <c r="DD105" s="319"/>
      <c r="DE105" s="319"/>
      <c r="DF105" s="319"/>
      <c r="DG105" s="319"/>
      <c r="DH105" s="319"/>
      <c r="DI105" s="319"/>
      <c r="DJ105" s="319"/>
      <c r="DK105" s="319"/>
      <c r="DL105" s="319"/>
      <c r="DM105" s="319"/>
      <c r="DN105" s="319"/>
      <c r="DO105" s="319"/>
      <c r="DP105" s="319"/>
      <c r="DQ105" s="319"/>
      <c r="DR105" s="319"/>
      <c r="DS105" s="319"/>
      <c r="DT105" s="319"/>
      <c r="DU105" s="319"/>
      <c r="DV105" s="319"/>
      <c r="DW105" s="319"/>
      <c r="DX105" s="319"/>
      <c r="DY105" s="319"/>
      <c r="DZ105" s="319"/>
      <c r="EA105" s="319"/>
      <c r="EB105" s="319"/>
      <c r="EC105" s="319"/>
      <c r="ED105" s="319"/>
      <c r="EE105" s="319"/>
      <c r="EF105" s="319"/>
      <c r="EG105" s="319"/>
      <c r="EH105" s="319"/>
      <c r="EI105" s="319"/>
      <c r="EJ105" s="319"/>
      <c r="EK105" s="319"/>
      <c r="EL105" s="319"/>
      <c r="EM105" s="319"/>
      <c r="EN105" s="319"/>
      <c r="EO105" s="319"/>
      <c r="EP105" s="319"/>
      <c r="EQ105" s="319"/>
      <c r="ER105" s="319"/>
      <c r="ES105" s="319"/>
      <c r="ET105" s="319"/>
      <c r="EU105" s="319"/>
      <c r="EV105" s="319"/>
      <c r="EW105" s="319"/>
      <c r="EX105" s="319"/>
      <c r="EY105" s="319"/>
      <c r="EZ105" s="319"/>
      <c r="FA105" s="319"/>
      <c r="FB105" s="319"/>
      <c r="FC105" s="319"/>
      <c r="FD105" s="319"/>
      <c r="FE105" s="319"/>
      <c r="FF105" s="319"/>
      <c r="FG105" s="319"/>
      <c r="FH105" s="319"/>
      <c r="FI105" s="319"/>
      <c r="FJ105" s="319"/>
      <c r="FK105" s="319"/>
      <c r="FL105" s="319"/>
      <c r="FM105" s="319"/>
      <c r="FN105" s="319"/>
      <c r="FO105" s="319"/>
      <c r="FP105" s="319"/>
      <c r="FQ105" s="319"/>
      <c r="FR105" s="319"/>
      <c r="FS105" s="319"/>
      <c r="FT105" s="319"/>
      <c r="FU105" s="319"/>
      <c r="FV105" s="319"/>
    </row>
    <row r="106" spans="1:178" ht="26.25" thickBot="1" x14ac:dyDescent="0.25">
      <c r="A106" s="430" t="s">
        <v>185</v>
      </c>
      <c r="B106" s="310" t="s">
        <v>186</v>
      </c>
      <c r="C106" s="313">
        <f>68*112</f>
        <v>7616</v>
      </c>
      <c r="D106" s="311" t="s">
        <v>37</v>
      </c>
      <c r="E106" s="312"/>
      <c r="F106" s="313"/>
      <c r="G106" s="313"/>
      <c r="I106" s="315" t="s">
        <v>324</v>
      </c>
      <c r="J106" s="413">
        <v>0</v>
      </c>
      <c r="K106" s="354"/>
      <c r="L106" s="374">
        <f>O106*6</f>
        <v>0</v>
      </c>
      <c r="M106" s="374">
        <f>N106*3</f>
        <v>0</v>
      </c>
      <c r="N106" s="355">
        <f>O106*12</f>
        <v>0</v>
      </c>
      <c r="O106" s="413">
        <f>$J106</f>
        <v>0</v>
      </c>
      <c r="P106" s="307">
        <f>C106*O106</f>
        <v>0</v>
      </c>
      <c r="Q106" s="307"/>
      <c r="R106" s="308"/>
      <c r="S106" s="319"/>
      <c r="T106" s="319"/>
      <c r="U106" s="319"/>
      <c r="V106" s="319"/>
      <c r="W106" s="319"/>
      <c r="X106" s="319"/>
      <c r="Y106" s="319"/>
      <c r="Z106" s="319"/>
      <c r="AA106" s="319"/>
      <c r="AB106" s="319"/>
      <c r="AC106" s="319"/>
      <c r="AD106" s="319"/>
      <c r="AE106" s="319"/>
      <c r="AF106" s="319"/>
      <c r="AG106" s="319"/>
      <c r="AH106" s="319"/>
      <c r="AI106" s="319"/>
      <c r="AJ106" s="319"/>
      <c r="AK106" s="319"/>
      <c r="AL106" s="319"/>
      <c r="AM106" s="319"/>
      <c r="AN106" s="319"/>
      <c r="AO106" s="319"/>
      <c r="AP106" s="319"/>
      <c r="AQ106" s="319"/>
      <c r="AR106" s="319"/>
      <c r="AS106" s="319"/>
      <c r="AT106" s="319"/>
      <c r="AU106" s="319"/>
      <c r="AV106" s="319"/>
      <c r="AW106" s="319"/>
      <c r="AX106" s="319"/>
      <c r="AY106" s="319"/>
      <c r="AZ106" s="319"/>
      <c r="BA106" s="319"/>
      <c r="BB106" s="319"/>
      <c r="BC106" s="319"/>
      <c r="BD106" s="319"/>
      <c r="BE106" s="319"/>
      <c r="BF106" s="319"/>
      <c r="BG106" s="319"/>
      <c r="BH106" s="319"/>
      <c r="BI106" s="319"/>
      <c r="BJ106" s="319"/>
      <c r="BK106" s="319"/>
      <c r="BL106" s="319"/>
      <c r="BM106" s="319"/>
      <c r="BN106" s="319"/>
      <c r="BO106" s="319"/>
      <c r="BP106" s="319"/>
      <c r="BQ106" s="319"/>
      <c r="BR106" s="319"/>
      <c r="BS106" s="319"/>
      <c r="BT106" s="319"/>
      <c r="BU106" s="319"/>
      <c r="BV106" s="319"/>
      <c r="BW106" s="319"/>
      <c r="BX106" s="319"/>
      <c r="BY106" s="319"/>
      <c r="BZ106" s="319"/>
      <c r="CA106" s="319"/>
      <c r="CB106" s="319"/>
      <c r="CC106" s="319"/>
      <c r="CD106" s="319"/>
      <c r="CE106" s="319"/>
      <c r="CF106" s="319"/>
      <c r="CG106" s="319"/>
      <c r="CH106" s="319"/>
      <c r="CI106" s="319"/>
      <c r="CJ106" s="319"/>
      <c r="CK106" s="319"/>
      <c r="CL106" s="319"/>
      <c r="CM106" s="319"/>
      <c r="CN106" s="319"/>
      <c r="CO106" s="319"/>
      <c r="CP106" s="319"/>
      <c r="CQ106" s="319"/>
      <c r="CR106" s="319"/>
      <c r="CS106" s="319"/>
      <c r="CT106" s="319"/>
      <c r="CU106" s="319"/>
      <c r="CV106" s="319"/>
      <c r="CW106" s="319"/>
      <c r="CX106" s="319"/>
      <c r="CY106" s="319"/>
      <c r="CZ106" s="319"/>
      <c r="DA106" s="319"/>
      <c r="DB106" s="319"/>
      <c r="DC106" s="319"/>
      <c r="DD106" s="319"/>
      <c r="DE106" s="319"/>
      <c r="DF106" s="319"/>
      <c r="DG106" s="319"/>
      <c r="DH106" s="319"/>
      <c r="DI106" s="319"/>
      <c r="DJ106" s="319"/>
      <c r="DK106" s="319"/>
      <c r="DL106" s="319"/>
      <c r="DM106" s="319"/>
      <c r="DN106" s="319"/>
      <c r="DO106" s="319"/>
      <c r="DP106" s="319"/>
      <c r="DQ106" s="319"/>
      <c r="DR106" s="319"/>
      <c r="DS106" s="319"/>
      <c r="DT106" s="319"/>
      <c r="DU106" s="319"/>
      <c r="DV106" s="319"/>
      <c r="DW106" s="319"/>
      <c r="DX106" s="319"/>
      <c r="DY106" s="319"/>
      <c r="DZ106" s="319"/>
      <c r="EA106" s="319"/>
      <c r="EB106" s="319"/>
      <c r="EC106" s="319"/>
      <c r="ED106" s="319"/>
      <c r="EE106" s="319"/>
      <c r="EF106" s="319"/>
      <c r="EG106" s="319"/>
      <c r="EH106" s="319"/>
      <c r="EI106" s="319"/>
      <c r="EJ106" s="319"/>
      <c r="EK106" s="319"/>
      <c r="EL106" s="319"/>
      <c r="EM106" s="319"/>
      <c r="EN106" s="319"/>
      <c r="EO106" s="319"/>
      <c r="EP106" s="319"/>
      <c r="EQ106" s="319"/>
      <c r="ER106" s="319"/>
      <c r="ES106" s="319"/>
      <c r="ET106" s="319"/>
      <c r="EU106" s="319"/>
      <c r="EV106" s="319"/>
      <c r="EW106" s="319"/>
      <c r="EX106" s="319"/>
      <c r="EY106" s="319"/>
      <c r="EZ106" s="319"/>
      <c r="FA106" s="319"/>
      <c r="FB106" s="319"/>
      <c r="FC106" s="319"/>
      <c r="FD106" s="319"/>
      <c r="FE106" s="319"/>
      <c r="FF106" s="319"/>
      <c r="FG106" s="319"/>
      <c r="FH106" s="319"/>
      <c r="FI106" s="319"/>
      <c r="FJ106" s="319"/>
      <c r="FK106" s="319"/>
      <c r="FL106" s="319"/>
      <c r="FM106" s="319"/>
      <c r="FN106" s="319"/>
      <c r="FO106" s="319"/>
      <c r="FP106" s="319"/>
      <c r="FQ106" s="319"/>
      <c r="FR106" s="319"/>
      <c r="FS106" s="319"/>
      <c r="FT106" s="319"/>
      <c r="FU106" s="319"/>
      <c r="FV106" s="319"/>
    </row>
    <row r="107" spans="1:178" ht="26.25" thickBot="1" x14ac:dyDescent="0.25">
      <c r="A107" s="430" t="s">
        <v>187</v>
      </c>
      <c r="B107" s="310" t="s">
        <v>188</v>
      </c>
      <c r="C107" s="313">
        <f>83.67*112</f>
        <v>9371.0400000000009</v>
      </c>
      <c r="D107" s="311" t="s">
        <v>37</v>
      </c>
      <c r="E107" s="312"/>
      <c r="F107" s="313"/>
      <c r="G107" s="313"/>
      <c r="I107" s="315" t="s">
        <v>325</v>
      </c>
      <c r="J107" s="413">
        <v>0</v>
      </c>
      <c r="K107" s="354"/>
      <c r="L107" s="374">
        <f>O107*8</f>
        <v>0</v>
      </c>
      <c r="M107" s="374">
        <f>N107*3</f>
        <v>0</v>
      </c>
      <c r="N107" s="355">
        <f>O107*16</f>
        <v>0</v>
      </c>
      <c r="O107" s="413">
        <f>$J107</f>
        <v>0</v>
      </c>
      <c r="P107" s="307">
        <f>C107*O107</f>
        <v>0</v>
      </c>
      <c r="Q107" s="307"/>
      <c r="R107" s="308"/>
      <c r="S107" s="319"/>
      <c r="T107" s="319"/>
      <c r="U107" s="319"/>
      <c r="V107" s="319"/>
      <c r="W107" s="319"/>
      <c r="X107" s="319"/>
      <c r="Y107" s="319"/>
      <c r="Z107" s="319"/>
      <c r="AA107" s="319"/>
      <c r="AB107" s="319"/>
      <c r="AC107" s="319"/>
      <c r="AD107" s="319"/>
      <c r="AE107" s="319"/>
      <c r="AF107" s="319"/>
      <c r="AG107" s="319"/>
      <c r="AH107" s="319"/>
      <c r="AI107" s="319"/>
      <c r="AJ107" s="319"/>
      <c r="AK107" s="319"/>
      <c r="AL107" s="319"/>
      <c r="AM107" s="319"/>
      <c r="AN107" s="319"/>
      <c r="AO107" s="319"/>
      <c r="AP107" s="319"/>
      <c r="AQ107" s="319"/>
      <c r="AR107" s="319"/>
      <c r="AS107" s="319"/>
      <c r="AT107" s="319"/>
      <c r="AU107" s="319"/>
      <c r="AV107" s="319"/>
      <c r="AW107" s="319"/>
      <c r="AX107" s="319"/>
      <c r="AY107" s="319"/>
      <c r="AZ107" s="319"/>
      <c r="BA107" s="319"/>
      <c r="BB107" s="319"/>
      <c r="BC107" s="319"/>
      <c r="BD107" s="319"/>
      <c r="BE107" s="319"/>
      <c r="BF107" s="319"/>
      <c r="BG107" s="319"/>
      <c r="BH107" s="319"/>
      <c r="BI107" s="319"/>
      <c r="BJ107" s="319"/>
      <c r="BK107" s="319"/>
      <c r="BL107" s="319"/>
      <c r="BM107" s="319"/>
      <c r="BN107" s="319"/>
      <c r="BO107" s="319"/>
      <c r="BP107" s="319"/>
      <c r="BQ107" s="319"/>
      <c r="BR107" s="319"/>
      <c r="BS107" s="319"/>
      <c r="BT107" s="319"/>
      <c r="BU107" s="319"/>
      <c r="BV107" s="319"/>
      <c r="BW107" s="319"/>
      <c r="BX107" s="319"/>
      <c r="BY107" s="319"/>
      <c r="BZ107" s="319"/>
      <c r="CA107" s="319"/>
      <c r="CB107" s="319"/>
      <c r="CC107" s="319"/>
      <c r="CD107" s="319"/>
      <c r="CE107" s="319"/>
      <c r="CF107" s="319"/>
      <c r="CG107" s="319"/>
      <c r="CH107" s="319"/>
      <c r="CI107" s="319"/>
      <c r="CJ107" s="319"/>
      <c r="CK107" s="319"/>
      <c r="CL107" s="319"/>
      <c r="CM107" s="319"/>
      <c r="CN107" s="319"/>
      <c r="CO107" s="319"/>
      <c r="CP107" s="319"/>
      <c r="CQ107" s="319"/>
      <c r="CR107" s="319"/>
      <c r="CS107" s="319"/>
      <c r="CT107" s="319"/>
      <c r="CU107" s="319"/>
      <c r="CV107" s="319"/>
      <c r="CW107" s="319"/>
      <c r="CX107" s="319"/>
      <c r="CY107" s="319"/>
      <c r="CZ107" s="319"/>
      <c r="DA107" s="319"/>
      <c r="DB107" s="319"/>
      <c r="DC107" s="319"/>
      <c r="DD107" s="319"/>
      <c r="DE107" s="319"/>
      <c r="DF107" s="319"/>
      <c r="DG107" s="319"/>
      <c r="DH107" s="319"/>
      <c r="DI107" s="319"/>
      <c r="DJ107" s="319"/>
      <c r="DK107" s="319"/>
      <c r="DL107" s="319"/>
      <c r="DM107" s="319"/>
      <c r="DN107" s="319"/>
      <c r="DO107" s="319"/>
      <c r="DP107" s="319"/>
      <c r="DQ107" s="319"/>
      <c r="DR107" s="319"/>
      <c r="DS107" s="319"/>
      <c r="DT107" s="319"/>
      <c r="DU107" s="319"/>
      <c r="DV107" s="319"/>
      <c r="DW107" s="319"/>
      <c r="DX107" s="319"/>
      <c r="DY107" s="319"/>
      <c r="DZ107" s="319"/>
      <c r="EA107" s="319"/>
      <c r="EB107" s="319"/>
      <c r="EC107" s="319"/>
      <c r="ED107" s="319"/>
      <c r="EE107" s="319"/>
      <c r="EF107" s="319"/>
      <c r="EG107" s="319"/>
      <c r="EH107" s="319"/>
      <c r="EI107" s="319"/>
      <c r="EJ107" s="319"/>
      <c r="EK107" s="319"/>
      <c r="EL107" s="319"/>
      <c r="EM107" s="319"/>
      <c r="EN107" s="319"/>
      <c r="EO107" s="319"/>
      <c r="EP107" s="319"/>
      <c r="EQ107" s="319"/>
      <c r="ER107" s="319"/>
      <c r="ES107" s="319"/>
      <c r="ET107" s="319"/>
      <c r="EU107" s="319"/>
      <c r="EV107" s="319"/>
      <c r="EW107" s="319"/>
      <c r="EX107" s="319"/>
      <c r="EY107" s="319"/>
      <c r="EZ107" s="319"/>
      <c r="FA107" s="319"/>
      <c r="FB107" s="319"/>
      <c r="FC107" s="319"/>
      <c r="FD107" s="319"/>
      <c r="FE107" s="319"/>
      <c r="FF107" s="319"/>
      <c r="FG107" s="319"/>
      <c r="FH107" s="319"/>
      <c r="FI107" s="319"/>
      <c r="FJ107" s="319"/>
      <c r="FK107" s="319"/>
      <c r="FL107" s="319"/>
      <c r="FM107" s="319"/>
      <c r="FN107" s="319"/>
      <c r="FO107" s="319"/>
      <c r="FP107" s="319"/>
      <c r="FQ107" s="319"/>
      <c r="FR107" s="319"/>
      <c r="FS107" s="319"/>
      <c r="FT107" s="319"/>
      <c r="FU107" s="319"/>
      <c r="FV107" s="319"/>
    </row>
    <row r="108" spans="1:178" x14ac:dyDescent="0.2">
      <c r="A108" s="83" t="s">
        <v>189</v>
      </c>
      <c r="B108" s="310"/>
      <c r="C108" s="313">
        <v>61</v>
      </c>
      <c r="D108" s="311" t="s">
        <v>37</v>
      </c>
      <c r="E108" s="312" t="s">
        <v>180</v>
      </c>
      <c r="F108" s="313"/>
      <c r="G108" s="313"/>
      <c r="I108" s="316"/>
      <c r="K108" s="354"/>
      <c r="L108" s="374"/>
      <c r="M108" s="374"/>
      <c r="N108" s="355"/>
      <c r="O108" s="357"/>
      <c r="P108" s="307"/>
      <c r="Q108" s="307"/>
      <c r="R108" s="308"/>
      <c r="S108" s="319"/>
      <c r="T108" s="319"/>
      <c r="U108" s="319"/>
      <c r="V108" s="319"/>
      <c r="W108" s="319"/>
      <c r="X108" s="319"/>
      <c r="Y108" s="319"/>
      <c r="Z108" s="319"/>
      <c r="AA108" s="319"/>
      <c r="AB108" s="319"/>
      <c r="AC108" s="319"/>
      <c r="AD108" s="319"/>
      <c r="AE108" s="319"/>
      <c r="AF108" s="319"/>
      <c r="AG108" s="319"/>
      <c r="AH108" s="319"/>
      <c r="AI108" s="319"/>
      <c r="AJ108" s="319"/>
      <c r="AK108" s="319"/>
      <c r="AL108" s="319"/>
      <c r="AM108" s="319"/>
      <c r="AN108" s="319"/>
      <c r="AO108" s="319"/>
      <c r="AP108" s="319"/>
      <c r="AQ108" s="319"/>
      <c r="AR108" s="319"/>
      <c r="AS108" s="319"/>
      <c r="AT108" s="319"/>
      <c r="AU108" s="319"/>
      <c r="AV108" s="319"/>
      <c r="AW108" s="319"/>
      <c r="AX108" s="319"/>
      <c r="AY108" s="319"/>
      <c r="AZ108" s="319"/>
      <c r="BA108" s="319"/>
      <c r="BB108" s="319"/>
      <c r="BC108" s="319"/>
      <c r="BD108" s="319"/>
      <c r="BE108" s="319"/>
      <c r="BF108" s="319"/>
      <c r="BG108" s="319"/>
      <c r="BH108" s="319"/>
      <c r="BI108" s="319"/>
      <c r="BJ108" s="319"/>
      <c r="BK108" s="319"/>
      <c r="BL108" s="319"/>
      <c r="BM108" s="319"/>
      <c r="BN108" s="319"/>
      <c r="BO108" s="319"/>
      <c r="BP108" s="319"/>
      <c r="BQ108" s="319"/>
      <c r="BR108" s="319"/>
      <c r="BS108" s="319"/>
      <c r="BT108" s="319"/>
      <c r="BU108" s="319"/>
      <c r="BV108" s="319"/>
      <c r="BW108" s="319"/>
      <c r="BX108" s="319"/>
      <c r="BY108" s="319"/>
      <c r="BZ108" s="319"/>
      <c r="CA108" s="319"/>
      <c r="CB108" s="319"/>
      <c r="CC108" s="319"/>
      <c r="CD108" s="319"/>
      <c r="CE108" s="319"/>
      <c r="CF108" s="319"/>
      <c r="CG108" s="319"/>
      <c r="CH108" s="319"/>
      <c r="CI108" s="319"/>
      <c r="CJ108" s="319"/>
      <c r="CK108" s="319"/>
      <c r="CL108" s="319"/>
      <c r="CM108" s="319"/>
      <c r="CN108" s="319"/>
      <c r="CO108" s="319"/>
      <c r="CP108" s="319"/>
      <c r="CQ108" s="319"/>
      <c r="CR108" s="319"/>
      <c r="CS108" s="319"/>
      <c r="CT108" s="319"/>
      <c r="CU108" s="319"/>
      <c r="CV108" s="319"/>
      <c r="CW108" s="319"/>
      <c r="CX108" s="319"/>
      <c r="CY108" s="319"/>
      <c r="CZ108" s="319"/>
      <c r="DA108" s="319"/>
      <c r="DB108" s="319"/>
      <c r="DC108" s="319"/>
      <c r="DD108" s="319"/>
      <c r="DE108" s="319"/>
      <c r="DF108" s="319"/>
      <c r="DG108" s="319"/>
      <c r="DH108" s="319"/>
      <c r="DI108" s="319"/>
      <c r="DJ108" s="319"/>
      <c r="DK108" s="319"/>
      <c r="DL108" s="319"/>
      <c r="DM108" s="319"/>
      <c r="DN108" s="319"/>
      <c r="DO108" s="319"/>
      <c r="DP108" s="319"/>
      <c r="DQ108" s="319"/>
      <c r="DR108" s="319"/>
      <c r="DS108" s="319"/>
      <c r="DT108" s="319"/>
      <c r="DU108" s="319"/>
      <c r="DV108" s="319"/>
      <c r="DW108" s="319"/>
      <c r="DX108" s="319"/>
      <c r="DY108" s="319"/>
      <c r="DZ108" s="319"/>
      <c r="EA108" s="319"/>
      <c r="EB108" s="319"/>
      <c r="EC108" s="319"/>
      <c r="ED108" s="319"/>
      <c r="EE108" s="319"/>
      <c r="EF108" s="319"/>
      <c r="EG108" s="319"/>
      <c r="EH108" s="319"/>
      <c r="EI108" s="319"/>
      <c r="EJ108" s="319"/>
      <c r="EK108" s="319"/>
      <c r="EL108" s="319"/>
      <c r="EM108" s="319"/>
      <c r="EN108" s="319"/>
      <c r="EO108" s="319"/>
      <c r="EP108" s="319"/>
      <c r="EQ108" s="319"/>
      <c r="ER108" s="319"/>
      <c r="ES108" s="319"/>
      <c r="ET108" s="319"/>
      <c r="EU108" s="319"/>
      <c r="EV108" s="319"/>
      <c r="EW108" s="319"/>
      <c r="EX108" s="319"/>
      <c r="EY108" s="319"/>
      <c r="EZ108" s="319"/>
      <c r="FA108" s="319"/>
      <c r="FB108" s="319"/>
      <c r="FC108" s="319"/>
      <c r="FD108" s="319"/>
      <c r="FE108" s="319"/>
      <c r="FF108" s="319"/>
      <c r="FG108" s="319"/>
      <c r="FH108" s="319"/>
      <c r="FI108" s="319"/>
      <c r="FJ108" s="319"/>
      <c r="FK108" s="319"/>
      <c r="FL108" s="319"/>
      <c r="FM108" s="319"/>
      <c r="FN108" s="319"/>
      <c r="FO108" s="319"/>
      <c r="FP108" s="319"/>
      <c r="FQ108" s="319"/>
      <c r="FR108" s="319"/>
      <c r="FS108" s="319"/>
      <c r="FT108" s="319"/>
      <c r="FU108" s="319"/>
      <c r="FV108" s="319"/>
    </row>
    <row r="109" spans="1:178" ht="13.5" thickBot="1" x14ac:dyDescent="0.25">
      <c r="A109" s="271" t="s">
        <v>190</v>
      </c>
      <c r="B109" s="310"/>
      <c r="C109" s="313"/>
      <c r="D109" s="311"/>
      <c r="E109" s="312"/>
      <c r="F109" s="313"/>
      <c r="G109" s="313"/>
      <c r="I109" s="316"/>
      <c r="K109" s="375"/>
      <c r="L109" s="374"/>
      <c r="M109" s="374"/>
      <c r="N109" s="355"/>
      <c r="O109" s="357"/>
      <c r="P109" s="307"/>
      <c r="Q109" s="307"/>
      <c r="R109" s="308"/>
      <c r="S109" s="319"/>
      <c r="T109" s="319"/>
      <c r="U109" s="319"/>
      <c r="V109" s="319"/>
      <c r="W109" s="319"/>
      <c r="X109" s="319"/>
      <c r="Y109" s="319"/>
      <c r="Z109" s="319"/>
      <c r="AA109" s="319"/>
      <c r="AB109" s="319"/>
      <c r="AC109" s="319"/>
      <c r="AD109" s="319"/>
      <c r="AE109" s="319"/>
      <c r="AF109" s="319"/>
      <c r="AG109" s="319"/>
      <c r="AH109" s="319"/>
      <c r="AI109" s="319"/>
      <c r="AJ109" s="319"/>
      <c r="AK109" s="319"/>
      <c r="AL109" s="319"/>
      <c r="AM109" s="319"/>
      <c r="AN109" s="319"/>
      <c r="AO109" s="319"/>
      <c r="AP109" s="319"/>
      <c r="AQ109" s="319"/>
      <c r="AR109" s="319"/>
      <c r="AS109" s="319"/>
      <c r="AT109" s="319"/>
      <c r="AU109" s="319"/>
      <c r="AV109" s="319"/>
      <c r="AW109" s="319"/>
      <c r="AX109" s="319"/>
      <c r="AY109" s="319"/>
      <c r="AZ109" s="319"/>
      <c r="BA109" s="319"/>
      <c r="BB109" s="319"/>
      <c r="BC109" s="319"/>
      <c r="BD109" s="319"/>
      <c r="BE109" s="319"/>
      <c r="BF109" s="319"/>
      <c r="BG109" s="319"/>
      <c r="BH109" s="319"/>
      <c r="BI109" s="319"/>
      <c r="BJ109" s="319"/>
      <c r="BK109" s="319"/>
      <c r="BL109" s="319"/>
      <c r="BM109" s="319"/>
      <c r="BN109" s="319"/>
      <c r="BO109" s="319"/>
      <c r="BP109" s="319"/>
      <c r="BQ109" s="319"/>
      <c r="BR109" s="319"/>
      <c r="BS109" s="319"/>
      <c r="BT109" s="319"/>
      <c r="BU109" s="319"/>
      <c r="BV109" s="319"/>
      <c r="BW109" s="319"/>
      <c r="BX109" s="319"/>
      <c r="BY109" s="319"/>
      <c r="BZ109" s="319"/>
      <c r="CA109" s="319"/>
      <c r="CB109" s="319"/>
      <c r="CC109" s="319"/>
      <c r="CD109" s="319"/>
      <c r="CE109" s="319"/>
      <c r="CF109" s="319"/>
      <c r="CG109" s="319"/>
      <c r="CH109" s="319"/>
      <c r="CI109" s="319"/>
      <c r="CJ109" s="319"/>
      <c r="CK109" s="319"/>
      <c r="CL109" s="319"/>
      <c r="CM109" s="319"/>
      <c r="CN109" s="319"/>
      <c r="CO109" s="319"/>
      <c r="CP109" s="319"/>
      <c r="CQ109" s="319"/>
      <c r="CR109" s="319"/>
      <c r="CS109" s="319"/>
      <c r="CT109" s="319"/>
      <c r="CU109" s="319"/>
      <c r="CV109" s="319"/>
      <c r="CW109" s="319"/>
      <c r="CX109" s="319"/>
      <c r="CY109" s="319"/>
      <c r="CZ109" s="319"/>
      <c r="DA109" s="319"/>
      <c r="DB109" s="319"/>
      <c r="DC109" s="319"/>
      <c r="DD109" s="319"/>
      <c r="DE109" s="319"/>
      <c r="DF109" s="319"/>
      <c r="DG109" s="319"/>
      <c r="DH109" s="319"/>
      <c r="DI109" s="319"/>
      <c r="DJ109" s="319"/>
      <c r="DK109" s="319"/>
      <c r="DL109" s="319"/>
      <c r="DM109" s="319"/>
      <c r="DN109" s="319"/>
      <c r="DO109" s="319"/>
      <c r="DP109" s="319"/>
      <c r="DQ109" s="319"/>
      <c r="DR109" s="319"/>
      <c r="DS109" s="319"/>
      <c r="DT109" s="319"/>
      <c r="DU109" s="319"/>
      <c r="DV109" s="319"/>
      <c r="DW109" s="319"/>
      <c r="DX109" s="319"/>
      <c r="DY109" s="319"/>
      <c r="DZ109" s="319"/>
      <c r="EA109" s="319"/>
      <c r="EB109" s="319"/>
      <c r="EC109" s="319"/>
      <c r="ED109" s="319"/>
      <c r="EE109" s="319"/>
      <c r="EF109" s="319"/>
      <c r="EG109" s="319"/>
      <c r="EH109" s="319"/>
      <c r="EI109" s="319"/>
      <c r="EJ109" s="319"/>
      <c r="EK109" s="319"/>
      <c r="EL109" s="319"/>
      <c r="EM109" s="319"/>
      <c r="EN109" s="319"/>
      <c r="EO109" s="319"/>
      <c r="EP109" s="319"/>
      <c r="EQ109" s="319"/>
      <c r="ER109" s="319"/>
      <c r="ES109" s="319"/>
      <c r="ET109" s="319"/>
      <c r="EU109" s="319"/>
      <c r="EV109" s="319"/>
      <c r="EW109" s="319"/>
      <c r="EX109" s="319"/>
      <c r="EY109" s="319"/>
      <c r="EZ109" s="319"/>
      <c r="FA109" s="319"/>
      <c r="FB109" s="319"/>
      <c r="FC109" s="319"/>
      <c r="FD109" s="319"/>
      <c r="FE109" s="319"/>
      <c r="FF109" s="319"/>
      <c r="FG109" s="319"/>
      <c r="FH109" s="319"/>
      <c r="FI109" s="319"/>
      <c r="FJ109" s="319"/>
      <c r="FK109" s="319"/>
      <c r="FL109" s="319"/>
      <c r="FM109" s="319"/>
      <c r="FN109" s="319"/>
      <c r="FO109" s="319"/>
      <c r="FP109" s="319"/>
      <c r="FQ109" s="319"/>
      <c r="FR109" s="319"/>
      <c r="FS109" s="319"/>
      <c r="FT109" s="319"/>
      <c r="FU109" s="319"/>
      <c r="FV109" s="319"/>
    </row>
    <row r="110" spans="1:178" ht="39" thickBot="1" x14ac:dyDescent="0.25">
      <c r="A110" s="431" t="s">
        <v>284</v>
      </c>
      <c r="B110" s="310" t="s">
        <v>285</v>
      </c>
      <c r="C110" s="313">
        <v>8</v>
      </c>
      <c r="D110" s="311" t="s">
        <v>37</v>
      </c>
      <c r="E110" s="312" t="s">
        <v>94</v>
      </c>
      <c r="F110" s="313"/>
      <c r="G110" s="313"/>
      <c r="I110" s="420" t="s">
        <v>281</v>
      </c>
      <c r="J110" s="421">
        <v>0</v>
      </c>
      <c r="K110" s="422">
        <f>$J110</f>
        <v>0</v>
      </c>
      <c r="L110" s="355"/>
      <c r="M110" s="355"/>
      <c r="N110" s="355"/>
      <c r="O110" s="423">
        <f>O114*K110*K113</f>
        <v>0</v>
      </c>
      <c r="P110" s="307">
        <f>C110*O110</f>
        <v>0</v>
      </c>
      <c r="Q110" s="307"/>
      <c r="R110" s="308"/>
      <c r="S110" s="319"/>
      <c r="T110" s="319"/>
      <c r="U110" s="319"/>
      <c r="V110" s="319"/>
      <c r="W110" s="319"/>
      <c r="X110" s="319"/>
      <c r="Y110" s="319"/>
      <c r="Z110" s="319"/>
      <c r="AA110" s="319"/>
      <c r="AB110" s="319"/>
      <c r="AC110" s="319"/>
      <c r="AD110" s="319"/>
      <c r="AE110" s="319"/>
      <c r="AF110" s="319"/>
      <c r="AG110" s="319"/>
      <c r="AH110" s="319"/>
      <c r="AI110" s="319"/>
      <c r="AJ110" s="319"/>
      <c r="AK110" s="319"/>
      <c r="AL110" s="319"/>
      <c r="AM110" s="319"/>
      <c r="AN110" s="319"/>
      <c r="AO110" s="319"/>
      <c r="AP110" s="319"/>
      <c r="AQ110" s="319"/>
      <c r="AR110" s="319"/>
      <c r="AS110" s="319"/>
      <c r="AT110" s="319"/>
      <c r="AU110" s="319"/>
      <c r="AV110" s="319"/>
      <c r="AW110" s="319"/>
      <c r="AX110" s="319"/>
      <c r="AY110" s="319"/>
      <c r="AZ110" s="319"/>
      <c r="BA110" s="319"/>
      <c r="BB110" s="319"/>
      <c r="BC110" s="319"/>
      <c r="BD110" s="319"/>
      <c r="BE110" s="319"/>
      <c r="BF110" s="319"/>
      <c r="BG110" s="319"/>
      <c r="BH110" s="319"/>
      <c r="BI110" s="319"/>
      <c r="BJ110" s="319"/>
      <c r="BK110" s="319"/>
      <c r="BL110" s="319"/>
      <c r="BM110" s="319"/>
      <c r="BN110" s="319"/>
      <c r="BO110" s="319"/>
      <c r="BP110" s="319"/>
      <c r="BQ110" s="319"/>
      <c r="BR110" s="319"/>
      <c r="BS110" s="319"/>
      <c r="BT110" s="319"/>
      <c r="BU110" s="319"/>
      <c r="BV110" s="319"/>
      <c r="BW110" s="319"/>
      <c r="BX110" s="319"/>
      <c r="BY110" s="319"/>
      <c r="BZ110" s="319"/>
      <c r="CA110" s="319"/>
      <c r="CB110" s="319"/>
      <c r="CC110" s="319"/>
      <c r="CD110" s="319"/>
      <c r="CE110" s="319"/>
      <c r="CF110" s="319"/>
      <c r="CG110" s="319"/>
      <c r="CH110" s="319"/>
      <c r="CI110" s="319"/>
      <c r="CJ110" s="319"/>
      <c r="CK110" s="319"/>
      <c r="CL110" s="319"/>
      <c r="CM110" s="319"/>
      <c r="CN110" s="319"/>
      <c r="CO110" s="319"/>
      <c r="CP110" s="319"/>
      <c r="CQ110" s="319"/>
      <c r="CR110" s="319"/>
      <c r="CS110" s="319"/>
      <c r="CT110" s="319"/>
      <c r="CU110" s="319"/>
      <c r="CV110" s="319"/>
      <c r="CW110" s="319"/>
      <c r="CX110" s="319"/>
      <c r="CY110" s="319"/>
      <c r="CZ110" s="319"/>
      <c r="DA110" s="319"/>
      <c r="DB110" s="319"/>
      <c r="DC110" s="319"/>
      <c r="DD110" s="319"/>
      <c r="DE110" s="319"/>
      <c r="DF110" s="319"/>
      <c r="DG110" s="319"/>
      <c r="DH110" s="319"/>
      <c r="DI110" s="319"/>
      <c r="DJ110" s="319"/>
      <c r="DK110" s="319"/>
      <c r="DL110" s="319"/>
      <c r="DM110" s="319"/>
      <c r="DN110" s="319"/>
      <c r="DO110" s="319"/>
      <c r="DP110" s="319"/>
      <c r="DQ110" s="319"/>
      <c r="DR110" s="319"/>
      <c r="DS110" s="319"/>
      <c r="DT110" s="319"/>
      <c r="DU110" s="319"/>
      <c r="DV110" s="319"/>
      <c r="DW110" s="319"/>
      <c r="DX110" s="319"/>
      <c r="DY110" s="319"/>
      <c r="DZ110" s="319"/>
      <c r="EA110" s="319"/>
      <c r="EB110" s="319"/>
      <c r="EC110" s="319"/>
      <c r="ED110" s="319"/>
      <c r="EE110" s="319"/>
      <c r="EF110" s="319"/>
      <c r="EG110" s="319"/>
      <c r="EH110" s="319"/>
      <c r="EI110" s="319"/>
      <c r="EJ110" s="319"/>
      <c r="EK110" s="319"/>
      <c r="EL110" s="319"/>
      <c r="EM110" s="319"/>
      <c r="EN110" s="319"/>
      <c r="EO110" s="319"/>
      <c r="EP110" s="319"/>
      <c r="EQ110" s="319"/>
      <c r="ER110" s="319"/>
      <c r="ES110" s="319"/>
      <c r="ET110" s="319"/>
      <c r="EU110" s="319"/>
      <c r="EV110" s="319"/>
      <c r="EW110" s="319"/>
      <c r="EX110" s="319"/>
      <c r="EY110" s="319"/>
      <c r="EZ110" s="319"/>
      <c r="FA110" s="319"/>
      <c r="FB110" s="319"/>
      <c r="FC110" s="319"/>
      <c r="FD110" s="319"/>
      <c r="FE110" s="319"/>
      <c r="FF110" s="319"/>
      <c r="FG110" s="319"/>
      <c r="FH110" s="319"/>
      <c r="FI110" s="319"/>
      <c r="FJ110" s="319"/>
      <c r="FK110" s="319"/>
      <c r="FL110" s="319"/>
      <c r="FM110" s="319"/>
      <c r="FN110" s="319"/>
      <c r="FO110" s="319"/>
      <c r="FP110" s="319"/>
      <c r="FQ110" s="319"/>
      <c r="FR110" s="319"/>
      <c r="FS110" s="319"/>
      <c r="FT110" s="319"/>
      <c r="FU110" s="319"/>
      <c r="FV110" s="319"/>
    </row>
    <row r="111" spans="1:178" ht="26.25" thickBot="1" x14ac:dyDescent="0.25">
      <c r="A111" s="415" t="s">
        <v>440</v>
      </c>
      <c r="B111" s="310" t="s">
        <v>287</v>
      </c>
      <c r="C111" s="313">
        <v>10</v>
      </c>
      <c r="D111" s="311" t="s">
        <v>37</v>
      </c>
      <c r="E111" s="312" t="s">
        <v>97</v>
      </c>
      <c r="F111" s="313"/>
      <c r="G111" s="313"/>
      <c r="I111" s="316"/>
      <c r="J111" s="424">
        <f>1-J110</f>
        <v>1</v>
      </c>
      <c r="K111" s="424">
        <f>1-K110</f>
        <v>1</v>
      </c>
      <c r="L111" s="355"/>
      <c r="M111" s="355"/>
      <c r="N111" s="355"/>
      <c r="O111" s="423">
        <f>O114*K111*K113</f>
        <v>30</v>
      </c>
      <c r="P111" s="307">
        <f>C111*O111</f>
        <v>300</v>
      </c>
      <c r="Q111" s="307"/>
      <c r="R111" s="308"/>
      <c r="S111" s="668">
        <f>SUM(P111:P117)</f>
        <v>757.5</v>
      </c>
      <c r="T111" s="319"/>
      <c r="U111" s="319"/>
      <c r="V111" s="319"/>
      <c r="W111" s="319"/>
      <c r="X111" s="319"/>
      <c r="Y111" s="319"/>
      <c r="Z111" s="319"/>
      <c r="AA111" s="319"/>
      <c r="AB111" s="319"/>
      <c r="AC111" s="319"/>
      <c r="AD111" s="319"/>
      <c r="AE111" s="319"/>
      <c r="AF111" s="319"/>
      <c r="AG111" s="319"/>
      <c r="AH111" s="319"/>
      <c r="AI111" s="319"/>
      <c r="AJ111" s="319"/>
      <c r="AK111" s="319"/>
      <c r="AL111" s="319"/>
      <c r="AM111" s="319"/>
      <c r="AN111" s="319"/>
      <c r="AO111" s="319"/>
      <c r="AP111" s="319"/>
      <c r="AQ111" s="319"/>
      <c r="AR111" s="319"/>
      <c r="AS111" s="319"/>
      <c r="AT111" s="319"/>
      <c r="AU111" s="319"/>
      <c r="AV111" s="319"/>
      <c r="AW111" s="319"/>
      <c r="AX111" s="319"/>
      <c r="AY111" s="319"/>
      <c r="AZ111" s="319"/>
      <c r="BA111" s="319"/>
      <c r="BB111" s="319"/>
      <c r="BC111" s="319"/>
      <c r="BD111" s="319"/>
      <c r="BE111" s="319"/>
      <c r="BF111" s="319"/>
      <c r="BG111" s="319"/>
      <c r="BH111" s="319"/>
      <c r="BI111" s="319"/>
      <c r="BJ111" s="319"/>
      <c r="BK111" s="319"/>
      <c r="BL111" s="319"/>
      <c r="BM111" s="319"/>
      <c r="BN111" s="319"/>
      <c r="BO111" s="319"/>
      <c r="BP111" s="319"/>
      <c r="BQ111" s="319"/>
      <c r="BR111" s="319"/>
      <c r="BS111" s="319"/>
      <c r="BT111" s="319"/>
      <c r="BU111" s="319"/>
      <c r="BV111" s="319"/>
      <c r="BW111" s="319"/>
      <c r="BX111" s="319"/>
      <c r="BY111" s="319"/>
      <c r="BZ111" s="319"/>
      <c r="CA111" s="319"/>
      <c r="CB111" s="319"/>
      <c r="CC111" s="319"/>
      <c r="CD111" s="319"/>
      <c r="CE111" s="319"/>
      <c r="CF111" s="319"/>
      <c r="CG111" s="319"/>
      <c r="CH111" s="319"/>
      <c r="CI111" s="319"/>
      <c r="CJ111" s="319"/>
      <c r="CK111" s="319"/>
      <c r="CL111" s="319"/>
      <c r="CM111" s="319"/>
      <c r="CN111" s="319"/>
      <c r="CO111" s="319"/>
      <c r="CP111" s="319"/>
      <c r="CQ111" s="319"/>
      <c r="CR111" s="319"/>
      <c r="CS111" s="319"/>
      <c r="CT111" s="319"/>
      <c r="CU111" s="319"/>
      <c r="CV111" s="319"/>
      <c r="CW111" s="319"/>
      <c r="CX111" s="319"/>
      <c r="CY111" s="319"/>
      <c r="CZ111" s="319"/>
      <c r="DA111" s="319"/>
      <c r="DB111" s="319"/>
      <c r="DC111" s="319"/>
      <c r="DD111" s="319"/>
      <c r="DE111" s="319"/>
      <c r="DF111" s="319"/>
      <c r="DG111" s="319"/>
      <c r="DH111" s="319"/>
      <c r="DI111" s="319"/>
      <c r="DJ111" s="319"/>
      <c r="DK111" s="319"/>
      <c r="DL111" s="319"/>
      <c r="DM111" s="319"/>
      <c r="DN111" s="319"/>
      <c r="DO111" s="319"/>
      <c r="DP111" s="319"/>
      <c r="DQ111" s="319"/>
      <c r="DR111" s="319"/>
      <c r="DS111" s="319"/>
      <c r="DT111" s="319"/>
      <c r="DU111" s="319"/>
      <c r="DV111" s="319"/>
      <c r="DW111" s="319"/>
      <c r="DX111" s="319"/>
      <c r="DY111" s="319"/>
      <c r="DZ111" s="319"/>
      <c r="EA111" s="319"/>
      <c r="EB111" s="319"/>
      <c r="EC111" s="319"/>
      <c r="ED111" s="319"/>
      <c r="EE111" s="319"/>
      <c r="EF111" s="319"/>
      <c r="EG111" s="319"/>
      <c r="EH111" s="319"/>
      <c r="EI111" s="319"/>
      <c r="EJ111" s="319"/>
      <c r="EK111" s="319"/>
      <c r="EL111" s="319"/>
      <c r="EM111" s="319"/>
      <c r="EN111" s="319"/>
      <c r="EO111" s="319"/>
      <c r="EP111" s="319"/>
      <c r="EQ111" s="319"/>
      <c r="ER111" s="319"/>
      <c r="ES111" s="319"/>
      <c r="ET111" s="319"/>
      <c r="EU111" s="319"/>
      <c r="EV111" s="319"/>
      <c r="EW111" s="319"/>
      <c r="EX111" s="319"/>
      <c r="EY111" s="319"/>
      <c r="EZ111" s="319"/>
      <c r="FA111" s="319"/>
      <c r="FB111" s="319"/>
      <c r="FC111" s="319"/>
      <c r="FD111" s="319"/>
      <c r="FE111" s="319"/>
      <c r="FF111" s="319"/>
      <c r="FG111" s="319"/>
      <c r="FH111" s="319"/>
      <c r="FI111" s="319"/>
      <c r="FJ111" s="319"/>
      <c r="FK111" s="319"/>
      <c r="FL111" s="319"/>
      <c r="FM111" s="319"/>
      <c r="FN111" s="319"/>
      <c r="FO111" s="319"/>
      <c r="FP111" s="319"/>
      <c r="FQ111" s="319"/>
      <c r="FR111" s="319"/>
      <c r="FS111" s="319"/>
      <c r="FT111" s="319"/>
      <c r="FU111" s="319"/>
      <c r="FV111" s="319"/>
    </row>
    <row r="112" spans="1:178" ht="26.25" thickBot="1" x14ac:dyDescent="0.25">
      <c r="A112" s="425" t="s">
        <v>98</v>
      </c>
      <c r="B112" s="310" t="s">
        <v>286</v>
      </c>
      <c r="C112" s="372"/>
      <c r="D112" s="311"/>
      <c r="E112" s="312"/>
      <c r="F112" s="313"/>
      <c r="G112" s="313"/>
      <c r="I112" s="420" t="s">
        <v>282</v>
      </c>
      <c r="J112" s="421">
        <v>0</v>
      </c>
      <c r="K112" s="422">
        <f>$J112</f>
        <v>0</v>
      </c>
      <c r="L112" s="355"/>
      <c r="M112" s="355"/>
      <c r="N112" s="355"/>
      <c r="O112" s="357">
        <f>$K112*O114</f>
        <v>0</v>
      </c>
      <c r="P112" s="307"/>
      <c r="Q112" s="307"/>
      <c r="R112" s="308"/>
      <c r="S112" s="319"/>
      <c r="T112" s="319"/>
      <c r="U112" s="319"/>
      <c r="V112" s="319"/>
      <c r="W112" s="319"/>
      <c r="X112" s="319"/>
      <c r="Y112" s="319"/>
      <c r="Z112" s="319"/>
      <c r="AA112" s="319"/>
      <c r="AB112" s="319"/>
      <c r="AC112" s="319"/>
      <c r="AD112" s="319"/>
      <c r="AE112" s="319"/>
      <c r="AF112" s="319"/>
      <c r="AG112" s="319"/>
      <c r="AH112" s="319"/>
      <c r="AI112" s="319"/>
      <c r="AJ112" s="319"/>
      <c r="AK112" s="319"/>
      <c r="AL112" s="319"/>
      <c r="AM112" s="319"/>
      <c r="AN112" s="319"/>
      <c r="AO112" s="319"/>
      <c r="AP112" s="319"/>
      <c r="AQ112" s="319"/>
      <c r="AR112" s="319"/>
      <c r="AS112" s="319"/>
      <c r="AT112" s="319"/>
      <c r="AU112" s="319"/>
      <c r="AV112" s="319"/>
      <c r="AW112" s="319"/>
      <c r="AX112" s="319"/>
      <c r="AY112" s="319"/>
      <c r="AZ112" s="319"/>
      <c r="BA112" s="319"/>
      <c r="BB112" s="319"/>
      <c r="BC112" s="319"/>
      <c r="BD112" s="319"/>
      <c r="BE112" s="319"/>
      <c r="BF112" s="319"/>
      <c r="BG112" s="319"/>
      <c r="BH112" s="319"/>
      <c r="BI112" s="319"/>
      <c r="BJ112" s="319"/>
      <c r="BK112" s="319"/>
      <c r="BL112" s="319"/>
      <c r="BM112" s="319"/>
      <c r="BN112" s="319"/>
      <c r="BO112" s="319"/>
      <c r="BP112" s="319"/>
      <c r="BQ112" s="319"/>
      <c r="BR112" s="319"/>
      <c r="BS112" s="319"/>
      <c r="BT112" s="319"/>
      <c r="BU112" s="319"/>
      <c r="BV112" s="319"/>
      <c r="BW112" s="319"/>
      <c r="BX112" s="319"/>
      <c r="BY112" s="319"/>
      <c r="BZ112" s="319"/>
      <c r="CA112" s="319"/>
      <c r="CB112" s="319"/>
      <c r="CC112" s="319"/>
      <c r="CD112" s="319"/>
      <c r="CE112" s="319"/>
      <c r="CF112" s="319"/>
      <c r="CG112" s="319"/>
      <c r="CH112" s="319"/>
      <c r="CI112" s="319"/>
      <c r="CJ112" s="319"/>
      <c r="CK112" s="319"/>
      <c r="CL112" s="319"/>
      <c r="CM112" s="319"/>
      <c r="CN112" s="319"/>
      <c r="CO112" s="319"/>
      <c r="CP112" s="319"/>
      <c r="CQ112" s="319"/>
      <c r="CR112" s="319"/>
      <c r="CS112" s="319"/>
      <c r="CT112" s="319"/>
      <c r="CU112" s="319"/>
      <c r="CV112" s="319"/>
      <c r="CW112" s="319"/>
      <c r="CX112" s="319"/>
      <c r="CY112" s="319"/>
      <c r="CZ112" s="319"/>
      <c r="DA112" s="319"/>
      <c r="DB112" s="319"/>
      <c r="DC112" s="319"/>
      <c r="DD112" s="319"/>
      <c r="DE112" s="319"/>
      <c r="DF112" s="319"/>
      <c r="DG112" s="319"/>
      <c r="DH112" s="319"/>
      <c r="DI112" s="319"/>
      <c r="DJ112" s="319"/>
      <c r="DK112" s="319"/>
      <c r="DL112" s="319"/>
      <c r="DM112" s="319"/>
      <c r="DN112" s="319"/>
      <c r="DO112" s="319"/>
      <c r="DP112" s="319"/>
      <c r="DQ112" s="319"/>
      <c r="DR112" s="319"/>
      <c r="DS112" s="319"/>
      <c r="DT112" s="319"/>
      <c r="DU112" s="319"/>
      <c r="DV112" s="319"/>
      <c r="DW112" s="319"/>
      <c r="DX112" s="319"/>
      <c r="DY112" s="319"/>
      <c r="DZ112" s="319"/>
      <c r="EA112" s="319"/>
      <c r="EB112" s="319"/>
      <c r="EC112" s="319"/>
      <c r="ED112" s="319"/>
      <c r="EE112" s="319"/>
      <c r="EF112" s="319"/>
      <c r="EG112" s="319"/>
      <c r="EH112" s="319"/>
      <c r="EI112" s="319"/>
      <c r="EJ112" s="319"/>
      <c r="EK112" s="319"/>
      <c r="EL112" s="319"/>
      <c r="EM112" s="319"/>
      <c r="EN112" s="319"/>
      <c r="EO112" s="319"/>
      <c r="EP112" s="319"/>
      <c r="EQ112" s="319"/>
      <c r="ER112" s="319"/>
      <c r="ES112" s="319"/>
      <c r="ET112" s="319"/>
      <c r="EU112" s="319"/>
      <c r="EV112" s="319"/>
      <c r="EW112" s="319"/>
      <c r="EX112" s="319"/>
      <c r="EY112" s="319"/>
      <c r="EZ112" s="319"/>
      <c r="FA112" s="319"/>
      <c r="FB112" s="319"/>
      <c r="FC112" s="319"/>
      <c r="FD112" s="319"/>
      <c r="FE112" s="319"/>
      <c r="FF112" s="319"/>
      <c r="FG112" s="319"/>
      <c r="FH112" s="319"/>
      <c r="FI112" s="319"/>
      <c r="FJ112" s="319"/>
      <c r="FK112" s="319"/>
      <c r="FL112" s="319"/>
      <c r="FM112" s="319"/>
      <c r="FN112" s="319"/>
      <c r="FO112" s="319"/>
      <c r="FP112" s="319"/>
      <c r="FQ112" s="319"/>
      <c r="FR112" s="319"/>
      <c r="FS112" s="319"/>
      <c r="FT112" s="319"/>
      <c r="FU112" s="319"/>
      <c r="FV112" s="319"/>
    </row>
    <row r="113" spans="1:178" ht="13.5" thickBot="1" x14ac:dyDescent="0.25">
      <c r="A113" s="425" t="s">
        <v>100</v>
      </c>
      <c r="B113" s="310" t="s">
        <v>288</v>
      </c>
      <c r="C113" s="372"/>
      <c r="D113" s="311"/>
      <c r="E113" s="312"/>
      <c r="F113" s="313"/>
      <c r="G113" s="313"/>
      <c r="I113" s="316"/>
      <c r="J113" s="424">
        <f>1-J112</f>
        <v>1</v>
      </c>
      <c r="K113" s="424">
        <f>1-K112</f>
        <v>1</v>
      </c>
      <c r="L113" s="355"/>
      <c r="M113" s="355"/>
      <c r="N113" s="355"/>
      <c r="O113" s="427">
        <f>$K113*O114</f>
        <v>30</v>
      </c>
      <c r="P113" s="307"/>
      <c r="Q113" s="307"/>
      <c r="R113" s="308"/>
      <c r="S113" s="319"/>
      <c r="T113" s="319"/>
      <c r="U113" s="319"/>
      <c r="V113" s="319"/>
      <c r="W113" s="319"/>
      <c r="X113" s="319"/>
      <c r="Y113" s="319"/>
      <c r="Z113" s="319"/>
      <c r="AA113" s="319"/>
      <c r="AB113" s="319"/>
      <c r="AC113" s="319"/>
      <c r="AD113" s="319"/>
      <c r="AE113" s="319"/>
      <c r="AF113" s="319"/>
      <c r="AG113" s="319"/>
      <c r="AH113" s="319"/>
      <c r="AI113" s="319"/>
      <c r="AJ113" s="319"/>
      <c r="AK113" s="319"/>
      <c r="AL113" s="319"/>
      <c r="AM113" s="319"/>
      <c r="AN113" s="319"/>
      <c r="AO113" s="319"/>
      <c r="AP113" s="319"/>
      <c r="AQ113" s="319"/>
      <c r="AR113" s="319"/>
      <c r="AS113" s="319"/>
      <c r="AT113" s="319"/>
      <c r="AU113" s="319"/>
      <c r="AV113" s="319"/>
      <c r="AW113" s="319"/>
      <c r="AX113" s="319"/>
      <c r="AY113" s="319"/>
      <c r="AZ113" s="319"/>
      <c r="BA113" s="319"/>
      <c r="BB113" s="319"/>
      <c r="BC113" s="319"/>
      <c r="BD113" s="319"/>
      <c r="BE113" s="319"/>
      <c r="BF113" s="319"/>
      <c r="BG113" s="319"/>
      <c r="BH113" s="319"/>
      <c r="BI113" s="319"/>
      <c r="BJ113" s="319"/>
      <c r="BK113" s="319"/>
      <c r="BL113" s="319"/>
      <c r="BM113" s="319"/>
      <c r="BN113" s="319"/>
      <c r="BO113" s="319"/>
      <c r="BP113" s="319"/>
      <c r="BQ113" s="319"/>
      <c r="BR113" s="319"/>
      <c r="BS113" s="319"/>
      <c r="BT113" s="319"/>
      <c r="BU113" s="319"/>
      <c r="BV113" s="319"/>
      <c r="BW113" s="319"/>
      <c r="BX113" s="319"/>
      <c r="BY113" s="319"/>
      <c r="BZ113" s="319"/>
      <c r="CA113" s="319"/>
      <c r="CB113" s="319"/>
      <c r="CC113" s="319"/>
      <c r="CD113" s="319"/>
      <c r="CE113" s="319"/>
      <c r="CF113" s="319"/>
      <c r="CG113" s="319"/>
      <c r="CH113" s="319"/>
      <c r="CI113" s="319"/>
      <c r="CJ113" s="319"/>
      <c r="CK113" s="319"/>
      <c r="CL113" s="319"/>
      <c r="CM113" s="319"/>
      <c r="CN113" s="319"/>
      <c r="CO113" s="319"/>
      <c r="CP113" s="319"/>
      <c r="CQ113" s="319"/>
      <c r="CR113" s="319"/>
      <c r="CS113" s="319"/>
      <c r="CT113" s="319"/>
      <c r="CU113" s="319"/>
      <c r="CV113" s="319"/>
      <c r="CW113" s="319"/>
      <c r="CX113" s="319"/>
      <c r="CY113" s="319"/>
      <c r="CZ113" s="319"/>
      <c r="DA113" s="319"/>
      <c r="DB113" s="319"/>
      <c r="DC113" s="319"/>
      <c r="DD113" s="319"/>
      <c r="DE113" s="319"/>
      <c r="DF113" s="319"/>
      <c r="DG113" s="319"/>
      <c r="DH113" s="319"/>
      <c r="DI113" s="319"/>
      <c r="DJ113" s="319"/>
      <c r="DK113" s="319"/>
      <c r="DL113" s="319"/>
      <c r="DM113" s="319"/>
      <c r="DN113" s="319"/>
      <c r="DO113" s="319"/>
      <c r="DP113" s="319"/>
      <c r="DQ113" s="319"/>
      <c r="DR113" s="319"/>
      <c r="DS113" s="319"/>
      <c r="DT113" s="319"/>
      <c r="DU113" s="319"/>
      <c r="DV113" s="319"/>
      <c r="DW113" s="319"/>
      <c r="DX113" s="319"/>
      <c r="DY113" s="319"/>
      <c r="DZ113" s="319"/>
      <c r="EA113" s="319"/>
      <c r="EB113" s="319"/>
      <c r="EC113" s="319"/>
      <c r="ED113" s="319"/>
      <c r="EE113" s="319"/>
      <c r="EF113" s="319"/>
      <c r="EG113" s="319"/>
      <c r="EH113" s="319"/>
      <c r="EI113" s="319"/>
      <c r="EJ113" s="319"/>
      <c r="EK113" s="319"/>
      <c r="EL113" s="319"/>
      <c r="EM113" s="319"/>
      <c r="EN113" s="319"/>
      <c r="EO113" s="319"/>
      <c r="EP113" s="319"/>
      <c r="EQ113" s="319"/>
      <c r="ER113" s="319"/>
      <c r="ES113" s="319"/>
      <c r="ET113" s="319"/>
      <c r="EU113" s="319"/>
      <c r="EV113" s="319"/>
      <c r="EW113" s="319"/>
      <c r="EX113" s="319"/>
      <c r="EY113" s="319"/>
      <c r="EZ113" s="319"/>
      <c r="FA113" s="319"/>
      <c r="FB113" s="319"/>
      <c r="FC113" s="319"/>
      <c r="FD113" s="319"/>
      <c r="FE113" s="319"/>
      <c r="FF113" s="319"/>
      <c r="FG113" s="319"/>
      <c r="FH113" s="319"/>
      <c r="FI113" s="319"/>
      <c r="FJ113" s="319"/>
      <c r="FK113" s="319"/>
      <c r="FL113" s="319"/>
      <c r="FM113" s="319"/>
      <c r="FN113" s="319"/>
      <c r="FO113" s="319"/>
      <c r="FP113" s="319"/>
      <c r="FQ113" s="319"/>
      <c r="FR113" s="319"/>
      <c r="FS113" s="319"/>
      <c r="FT113" s="319"/>
      <c r="FU113" s="319"/>
      <c r="FV113" s="319"/>
    </row>
    <row r="114" spans="1:178" ht="26.25" thickBot="1" x14ac:dyDescent="0.25">
      <c r="A114" s="425" t="s">
        <v>102</v>
      </c>
      <c r="B114" s="310" t="s">
        <v>327</v>
      </c>
      <c r="C114" s="313"/>
      <c r="D114" s="311"/>
      <c r="E114" s="312"/>
      <c r="F114" s="313"/>
      <c r="G114" s="313"/>
      <c r="I114" s="315" t="s">
        <v>326</v>
      </c>
      <c r="J114" s="413">
        <v>30</v>
      </c>
      <c r="K114" s="375">
        <f>SUM(K112:K113)</f>
        <v>1</v>
      </c>
      <c r="L114" s="355"/>
      <c r="M114" s="355"/>
      <c r="N114" s="355"/>
      <c r="O114" s="413">
        <f>J114</f>
        <v>30</v>
      </c>
      <c r="P114" s="307"/>
      <c r="Q114" s="307"/>
      <c r="R114" s="308"/>
      <c r="S114" s="319"/>
      <c r="T114" s="319"/>
      <c r="U114" s="319"/>
      <c r="V114" s="319"/>
      <c r="W114" s="319"/>
      <c r="X114" s="319"/>
      <c r="Y114" s="319"/>
      <c r="Z114" s="319"/>
      <c r="AA114" s="319"/>
      <c r="AB114" s="319"/>
      <c r="AC114" s="319"/>
      <c r="AD114" s="319"/>
      <c r="AE114" s="319"/>
      <c r="AF114" s="319"/>
      <c r="AG114" s="319"/>
      <c r="AH114" s="319"/>
      <c r="AI114" s="319"/>
      <c r="AJ114" s="319"/>
      <c r="AK114" s="319"/>
      <c r="AL114" s="319"/>
      <c r="AM114" s="319"/>
      <c r="AN114" s="319"/>
      <c r="AO114" s="319"/>
      <c r="AP114" s="319"/>
      <c r="AQ114" s="319"/>
      <c r="AR114" s="319"/>
      <c r="AS114" s="319"/>
      <c r="AT114" s="319"/>
      <c r="AU114" s="319"/>
      <c r="AV114" s="319"/>
      <c r="AW114" s="319"/>
      <c r="AX114" s="319"/>
      <c r="AY114" s="319"/>
      <c r="AZ114" s="319"/>
      <c r="BA114" s="319"/>
      <c r="BB114" s="319"/>
      <c r="BC114" s="319"/>
      <c r="BD114" s="319"/>
      <c r="BE114" s="319"/>
      <c r="BF114" s="319"/>
      <c r="BG114" s="319"/>
      <c r="BH114" s="319"/>
      <c r="BI114" s="319"/>
      <c r="BJ114" s="319"/>
      <c r="BK114" s="319"/>
      <c r="BL114" s="319"/>
      <c r="BM114" s="319"/>
      <c r="BN114" s="319"/>
      <c r="BO114" s="319"/>
      <c r="BP114" s="319"/>
      <c r="BQ114" s="319"/>
      <c r="BR114" s="319"/>
      <c r="BS114" s="319"/>
      <c r="BT114" s="319"/>
      <c r="BU114" s="319"/>
      <c r="BV114" s="319"/>
      <c r="BW114" s="319"/>
      <c r="BX114" s="319"/>
      <c r="BY114" s="319"/>
      <c r="BZ114" s="319"/>
      <c r="CA114" s="319"/>
      <c r="CB114" s="319"/>
      <c r="CC114" s="319"/>
      <c r="CD114" s="319"/>
      <c r="CE114" s="319"/>
      <c r="CF114" s="319"/>
      <c r="CG114" s="319"/>
      <c r="CH114" s="319"/>
      <c r="CI114" s="319"/>
      <c r="CJ114" s="319"/>
      <c r="CK114" s="319"/>
      <c r="CL114" s="319"/>
      <c r="CM114" s="319"/>
      <c r="CN114" s="319"/>
      <c r="CO114" s="319"/>
      <c r="CP114" s="319"/>
      <c r="CQ114" s="319"/>
      <c r="CR114" s="319"/>
      <c r="CS114" s="319"/>
      <c r="CT114" s="319"/>
      <c r="CU114" s="319"/>
      <c r="CV114" s="319"/>
      <c r="CW114" s="319"/>
      <c r="CX114" s="319"/>
      <c r="CY114" s="319"/>
      <c r="CZ114" s="319"/>
      <c r="DA114" s="319"/>
      <c r="DB114" s="319"/>
      <c r="DC114" s="319"/>
      <c r="DD114" s="319"/>
      <c r="DE114" s="319"/>
      <c r="DF114" s="319"/>
      <c r="DG114" s="319"/>
      <c r="DH114" s="319"/>
      <c r="DI114" s="319"/>
      <c r="DJ114" s="319"/>
      <c r="DK114" s="319"/>
      <c r="DL114" s="319"/>
      <c r="DM114" s="319"/>
      <c r="DN114" s="319"/>
      <c r="DO114" s="319"/>
      <c r="DP114" s="319"/>
      <c r="DQ114" s="319"/>
      <c r="DR114" s="319"/>
      <c r="DS114" s="319"/>
      <c r="DT114" s="319"/>
      <c r="DU114" s="319"/>
      <c r="DV114" s="319"/>
      <c r="DW114" s="319"/>
      <c r="DX114" s="319"/>
      <c r="DY114" s="319"/>
      <c r="DZ114" s="319"/>
      <c r="EA114" s="319"/>
      <c r="EB114" s="319"/>
      <c r="EC114" s="319"/>
      <c r="ED114" s="319"/>
      <c r="EE114" s="319"/>
      <c r="EF114" s="319"/>
      <c r="EG114" s="319"/>
      <c r="EH114" s="319"/>
      <c r="EI114" s="319"/>
      <c r="EJ114" s="319"/>
      <c r="EK114" s="319"/>
      <c r="EL114" s="319"/>
      <c r="EM114" s="319"/>
      <c r="EN114" s="319"/>
      <c r="EO114" s="319"/>
      <c r="EP114" s="319"/>
      <c r="EQ114" s="319"/>
      <c r="ER114" s="319"/>
      <c r="ES114" s="319"/>
      <c r="ET114" s="319"/>
      <c r="EU114" s="319"/>
      <c r="EV114" s="319"/>
      <c r="EW114" s="319"/>
      <c r="EX114" s="319"/>
      <c r="EY114" s="319"/>
      <c r="EZ114" s="319"/>
      <c r="FA114" s="319"/>
      <c r="FB114" s="319"/>
      <c r="FC114" s="319"/>
      <c r="FD114" s="319"/>
      <c r="FE114" s="319"/>
      <c r="FF114" s="319"/>
      <c r="FG114" s="319"/>
      <c r="FH114" s="319"/>
      <c r="FI114" s="319"/>
      <c r="FJ114" s="319"/>
      <c r="FK114" s="319"/>
      <c r="FL114" s="319"/>
      <c r="FM114" s="319"/>
      <c r="FN114" s="319"/>
      <c r="FO114" s="319"/>
      <c r="FP114" s="319"/>
      <c r="FQ114" s="319"/>
      <c r="FR114" s="319"/>
      <c r="FS114" s="319"/>
      <c r="FT114" s="319"/>
      <c r="FU114" s="319"/>
      <c r="FV114" s="319"/>
    </row>
    <row r="115" spans="1:178" x14ac:dyDescent="0.2">
      <c r="A115" s="415" t="s">
        <v>104</v>
      </c>
      <c r="B115" s="310" t="s">
        <v>105</v>
      </c>
      <c r="C115" s="313">
        <v>35</v>
      </c>
      <c r="D115" s="311" t="s">
        <v>37</v>
      </c>
      <c r="E115" s="312" t="s">
        <v>106</v>
      </c>
      <c r="F115" s="313"/>
      <c r="G115" s="313"/>
      <c r="I115" s="316"/>
      <c r="K115" s="354"/>
      <c r="L115" s="355"/>
      <c r="M115" s="355"/>
      <c r="N115" s="355"/>
      <c r="O115" s="357">
        <v>3</v>
      </c>
      <c r="P115" s="307">
        <f>(ROUNDUP(O115,0))*$C115</f>
        <v>105</v>
      </c>
      <c r="Q115" s="307"/>
      <c r="R115" s="308"/>
      <c r="S115" s="319"/>
      <c r="T115" s="319"/>
      <c r="U115" s="319"/>
      <c r="V115" s="319"/>
      <c r="W115" s="319"/>
      <c r="X115" s="319"/>
      <c r="Y115" s="319"/>
      <c r="Z115" s="319"/>
      <c r="AA115" s="319"/>
      <c r="AB115" s="319"/>
      <c r="AC115" s="319"/>
      <c r="AD115" s="319"/>
      <c r="AE115" s="319"/>
      <c r="AF115" s="319"/>
      <c r="AG115" s="319"/>
      <c r="AH115" s="319"/>
      <c r="AI115" s="319"/>
      <c r="AJ115" s="319"/>
      <c r="AK115" s="319"/>
      <c r="AL115" s="319"/>
      <c r="AM115" s="319"/>
      <c r="AN115" s="319"/>
      <c r="AO115" s="319"/>
      <c r="AP115" s="319"/>
      <c r="AQ115" s="319"/>
      <c r="AR115" s="319"/>
      <c r="AS115" s="319"/>
      <c r="AT115" s="319"/>
      <c r="AU115" s="319"/>
      <c r="AV115" s="319"/>
      <c r="AW115" s="319"/>
      <c r="AX115" s="319"/>
      <c r="AY115" s="319"/>
      <c r="AZ115" s="319"/>
      <c r="BA115" s="319"/>
      <c r="BB115" s="319"/>
      <c r="BC115" s="319"/>
      <c r="BD115" s="319"/>
      <c r="BE115" s="319"/>
      <c r="BF115" s="319"/>
      <c r="BG115" s="319"/>
      <c r="BH115" s="319"/>
      <c r="BI115" s="319"/>
      <c r="BJ115" s="319"/>
      <c r="BK115" s="319"/>
      <c r="BL115" s="319"/>
      <c r="BM115" s="319"/>
      <c r="BN115" s="319"/>
      <c r="BO115" s="319"/>
      <c r="BP115" s="319"/>
      <c r="BQ115" s="319"/>
      <c r="BR115" s="319"/>
      <c r="BS115" s="319"/>
      <c r="BT115" s="319"/>
      <c r="BU115" s="319"/>
      <c r="BV115" s="319"/>
      <c r="BW115" s="319"/>
      <c r="BX115" s="319"/>
      <c r="BY115" s="319"/>
      <c r="BZ115" s="319"/>
      <c r="CA115" s="319"/>
      <c r="CB115" s="319"/>
      <c r="CC115" s="319"/>
      <c r="CD115" s="319"/>
      <c r="CE115" s="319"/>
      <c r="CF115" s="319"/>
      <c r="CG115" s="319"/>
      <c r="CH115" s="319"/>
      <c r="CI115" s="319"/>
      <c r="CJ115" s="319"/>
      <c r="CK115" s="319"/>
      <c r="CL115" s="319"/>
      <c r="CM115" s="319"/>
      <c r="CN115" s="319"/>
      <c r="CO115" s="319"/>
      <c r="CP115" s="319"/>
      <c r="CQ115" s="319"/>
      <c r="CR115" s="319"/>
      <c r="CS115" s="319"/>
      <c r="CT115" s="319"/>
      <c r="CU115" s="319"/>
      <c r="CV115" s="319"/>
      <c r="CW115" s="319"/>
      <c r="CX115" s="319"/>
      <c r="CY115" s="319"/>
      <c r="CZ115" s="319"/>
      <c r="DA115" s="319"/>
      <c r="DB115" s="319"/>
      <c r="DC115" s="319"/>
      <c r="DD115" s="319"/>
      <c r="DE115" s="319"/>
      <c r="DF115" s="319"/>
      <c r="DG115" s="319"/>
      <c r="DH115" s="319"/>
      <c r="DI115" s="319"/>
      <c r="DJ115" s="319"/>
      <c r="DK115" s="319"/>
      <c r="DL115" s="319"/>
      <c r="DM115" s="319"/>
      <c r="DN115" s="319"/>
      <c r="DO115" s="319"/>
      <c r="DP115" s="319"/>
      <c r="DQ115" s="319"/>
      <c r="DR115" s="319"/>
      <c r="DS115" s="319"/>
      <c r="DT115" s="319"/>
      <c r="DU115" s="319"/>
      <c r="DV115" s="319"/>
      <c r="DW115" s="319"/>
      <c r="DX115" s="319"/>
      <c r="DY115" s="319"/>
      <c r="DZ115" s="319"/>
      <c r="EA115" s="319"/>
      <c r="EB115" s="319"/>
      <c r="EC115" s="319"/>
      <c r="ED115" s="319"/>
      <c r="EE115" s="319"/>
      <c r="EF115" s="319"/>
      <c r="EG115" s="319"/>
      <c r="EH115" s="319"/>
      <c r="EI115" s="319"/>
      <c r="EJ115" s="319"/>
      <c r="EK115" s="319"/>
      <c r="EL115" s="319"/>
      <c r="EM115" s="319"/>
      <c r="EN115" s="319"/>
      <c r="EO115" s="319"/>
      <c r="EP115" s="319"/>
      <c r="EQ115" s="319"/>
      <c r="ER115" s="319"/>
      <c r="ES115" s="319"/>
      <c r="ET115" s="319"/>
      <c r="EU115" s="319"/>
      <c r="EV115" s="319"/>
      <c r="EW115" s="319"/>
      <c r="EX115" s="319"/>
      <c r="EY115" s="319"/>
      <c r="EZ115" s="319"/>
      <c r="FA115" s="319"/>
      <c r="FB115" s="319"/>
      <c r="FC115" s="319"/>
      <c r="FD115" s="319"/>
      <c r="FE115" s="319"/>
      <c r="FF115" s="319"/>
      <c r="FG115" s="319"/>
      <c r="FH115" s="319"/>
      <c r="FI115" s="319"/>
      <c r="FJ115" s="319"/>
      <c r="FK115" s="319"/>
      <c r="FL115" s="319"/>
      <c r="FM115" s="319"/>
      <c r="FN115" s="319"/>
      <c r="FO115" s="319"/>
      <c r="FP115" s="319"/>
      <c r="FQ115" s="319"/>
      <c r="FR115" s="319"/>
      <c r="FS115" s="319"/>
      <c r="FT115" s="319"/>
      <c r="FU115" s="319"/>
      <c r="FV115" s="319"/>
    </row>
    <row r="116" spans="1:178" x14ac:dyDescent="0.2">
      <c r="A116" s="415" t="s">
        <v>113</v>
      </c>
      <c r="B116" s="310" t="s">
        <v>114</v>
      </c>
      <c r="C116" s="432">
        <v>0.5</v>
      </c>
      <c r="D116" s="319"/>
      <c r="E116" s="319"/>
      <c r="F116" s="433"/>
      <c r="G116" s="433"/>
      <c r="I116" s="316"/>
      <c r="K116" s="354"/>
      <c r="L116" s="355"/>
      <c r="M116" s="355"/>
      <c r="N116" s="355"/>
      <c r="O116" s="357"/>
      <c r="P116" s="307">
        <f>(SUM(P110:P115))*$C116</f>
        <v>202.5</v>
      </c>
      <c r="Q116" s="307"/>
      <c r="R116" s="308"/>
      <c r="S116" s="319"/>
      <c r="T116" s="319"/>
      <c r="U116" s="319"/>
      <c r="V116" s="319"/>
      <c r="W116" s="319"/>
      <c r="X116" s="319"/>
      <c r="Y116" s="319"/>
      <c r="Z116" s="319"/>
      <c r="AA116" s="319"/>
      <c r="AB116" s="319"/>
      <c r="AC116" s="319"/>
      <c r="AD116" s="319"/>
      <c r="AE116" s="319"/>
      <c r="AF116" s="319"/>
      <c r="AG116" s="319"/>
      <c r="AH116" s="319"/>
      <c r="AI116" s="319"/>
      <c r="AJ116" s="319"/>
      <c r="AK116" s="319"/>
      <c r="AL116" s="319"/>
      <c r="AM116" s="319"/>
      <c r="AN116" s="319"/>
      <c r="AO116" s="319"/>
      <c r="AP116" s="319"/>
      <c r="AQ116" s="319"/>
      <c r="AR116" s="319"/>
      <c r="AS116" s="319"/>
      <c r="AT116" s="319"/>
      <c r="AU116" s="319"/>
      <c r="AV116" s="319"/>
      <c r="AW116" s="319"/>
      <c r="AX116" s="319"/>
      <c r="AY116" s="319"/>
      <c r="AZ116" s="319"/>
      <c r="BA116" s="319"/>
      <c r="BB116" s="319"/>
      <c r="BC116" s="319"/>
      <c r="BD116" s="319"/>
      <c r="BE116" s="319"/>
      <c r="BF116" s="319"/>
      <c r="BG116" s="319"/>
      <c r="BH116" s="319"/>
      <c r="BI116" s="319"/>
      <c r="BJ116" s="319"/>
      <c r="BK116" s="319"/>
      <c r="BL116" s="319"/>
      <c r="BM116" s="319"/>
      <c r="BN116" s="319"/>
      <c r="BO116" s="319"/>
      <c r="BP116" s="319"/>
      <c r="BQ116" s="319"/>
      <c r="BR116" s="319"/>
      <c r="BS116" s="319"/>
      <c r="BT116" s="319"/>
      <c r="BU116" s="319"/>
      <c r="BV116" s="319"/>
      <c r="BW116" s="319"/>
      <c r="BX116" s="319"/>
      <c r="BY116" s="319"/>
      <c r="BZ116" s="319"/>
      <c r="CA116" s="319"/>
      <c r="CB116" s="319"/>
      <c r="CC116" s="319"/>
      <c r="CD116" s="319"/>
      <c r="CE116" s="319"/>
      <c r="CF116" s="319"/>
      <c r="CG116" s="319"/>
      <c r="CH116" s="319"/>
      <c r="CI116" s="319"/>
      <c r="CJ116" s="319"/>
      <c r="CK116" s="319"/>
      <c r="CL116" s="319"/>
      <c r="CM116" s="319"/>
      <c r="CN116" s="319"/>
      <c r="CO116" s="319"/>
      <c r="CP116" s="319"/>
      <c r="CQ116" s="319"/>
      <c r="CR116" s="319"/>
      <c r="CS116" s="319"/>
      <c r="CT116" s="319"/>
      <c r="CU116" s="319"/>
      <c r="CV116" s="319"/>
      <c r="CW116" s="319"/>
      <c r="CX116" s="319"/>
      <c r="CY116" s="319"/>
      <c r="CZ116" s="319"/>
      <c r="DA116" s="319"/>
      <c r="DB116" s="319"/>
      <c r="DC116" s="319"/>
      <c r="DD116" s="319"/>
      <c r="DE116" s="319"/>
      <c r="DF116" s="319"/>
      <c r="DG116" s="319"/>
      <c r="DH116" s="319"/>
      <c r="DI116" s="319"/>
      <c r="DJ116" s="319"/>
      <c r="DK116" s="319"/>
      <c r="DL116" s="319"/>
      <c r="DM116" s="319"/>
      <c r="DN116" s="319"/>
      <c r="DO116" s="319"/>
      <c r="DP116" s="319"/>
      <c r="DQ116" s="319"/>
      <c r="DR116" s="319"/>
      <c r="DS116" s="319"/>
      <c r="DT116" s="319"/>
      <c r="DU116" s="319"/>
      <c r="DV116" s="319"/>
      <c r="DW116" s="319"/>
      <c r="DX116" s="319"/>
      <c r="DY116" s="319"/>
      <c r="DZ116" s="319"/>
      <c r="EA116" s="319"/>
      <c r="EB116" s="319"/>
      <c r="EC116" s="319"/>
      <c r="ED116" s="319"/>
      <c r="EE116" s="319"/>
      <c r="EF116" s="319"/>
      <c r="EG116" s="319"/>
      <c r="EH116" s="319"/>
      <c r="EI116" s="319"/>
      <c r="EJ116" s="319"/>
      <c r="EK116" s="319"/>
      <c r="EL116" s="319"/>
      <c r="EM116" s="319"/>
      <c r="EN116" s="319"/>
      <c r="EO116" s="319"/>
      <c r="EP116" s="319"/>
      <c r="EQ116" s="319"/>
      <c r="ER116" s="319"/>
      <c r="ES116" s="319"/>
      <c r="ET116" s="319"/>
      <c r="EU116" s="319"/>
      <c r="EV116" s="319"/>
      <c r="EW116" s="319"/>
      <c r="EX116" s="319"/>
      <c r="EY116" s="319"/>
      <c r="EZ116" s="319"/>
      <c r="FA116" s="319"/>
      <c r="FB116" s="319"/>
      <c r="FC116" s="319"/>
      <c r="FD116" s="319"/>
      <c r="FE116" s="319"/>
      <c r="FF116" s="319"/>
      <c r="FG116" s="319"/>
      <c r="FH116" s="319"/>
      <c r="FI116" s="319"/>
      <c r="FJ116" s="319"/>
      <c r="FK116" s="319"/>
      <c r="FL116" s="319"/>
      <c r="FM116" s="319"/>
      <c r="FN116" s="319"/>
      <c r="FO116" s="319"/>
      <c r="FP116" s="319"/>
      <c r="FQ116" s="319"/>
      <c r="FR116" s="319"/>
      <c r="FS116" s="319"/>
      <c r="FT116" s="319"/>
      <c r="FU116" s="319"/>
      <c r="FV116" s="319"/>
    </row>
    <row r="117" spans="1:178" x14ac:dyDescent="0.2">
      <c r="A117" s="415" t="s">
        <v>107</v>
      </c>
      <c r="B117" s="310" t="s">
        <v>108</v>
      </c>
      <c r="C117" s="313">
        <v>50</v>
      </c>
      <c r="D117" s="311" t="s">
        <v>37</v>
      </c>
      <c r="E117" s="312" t="s">
        <v>109</v>
      </c>
      <c r="F117" s="313"/>
      <c r="G117" s="313"/>
      <c r="I117" s="316"/>
      <c r="K117" s="354"/>
      <c r="L117" s="355"/>
      <c r="M117" s="355"/>
      <c r="N117" s="355"/>
      <c r="O117" s="357">
        <v>3</v>
      </c>
      <c r="P117" s="307">
        <f>(ROUND(O117,0))*$C117</f>
        <v>150</v>
      </c>
      <c r="Q117" s="307"/>
      <c r="R117" s="308"/>
      <c r="S117" s="319"/>
      <c r="T117" s="319"/>
      <c r="U117" s="319"/>
      <c r="V117" s="319"/>
      <c r="W117" s="319"/>
      <c r="X117" s="319"/>
      <c r="Y117" s="319"/>
      <c r="Z117" s="319"/>
      <c r="AA117" s="319"/>
      <c r="AB117" s="319"/>
      <c r="AC117" s="319"/>
      <c r="AD117" s="319"/>
      <c r="AE117" s="319"/>
      <c r="AF117" s="319"/>
      <c r="AG117" s="319"/>
      <c r="AH117" s="319"/>
      <c r="AI117" s="319"/>
      <c r="AJ117" s="319"/>
      <c r="AK117" s="319"/>
      <c r="AL117" s="319"/>
      <c r="AM117" s="319"/>
      <c r="AN117" s="319"/>
      <c r="AO117" s="319"/>
      <c r="AP117" s="319"/>
      <c r="AQ117" s="319"/>
      <c r="AR117" s="319"/>
      <c r="AS117" s="319"/>
      <c r="AT117" s="319"/>
      <c r="AU117" s="319"/>
      <c r="AV117" s="319"/>
      <c r="AW117" s="319"/>
      <c r="AX117" s="319"/>
      <c r="AY117" s="319"/>
      <c r="AZ117" s="319"/>
      <c r="BA117" s="319"/>
      <c r="BB117" s="319"/>
      <c r="BC117" s="319"/>
      <c r="BD117" s="319"/>
      <c r="BE117" s="319"/>
      <c r="BF117" s="319"/>
      <c r="BG117" s="319"/>
      <c r="BH117" s="319"/>
      <c r="BI117" s="319"/>
      <c r="BJ117" s="319"/>
      <c r="BK117" s="319"/>
      <c r="BL117" s="319"/>
      <c r="BM117" s="319"/>
      <c r="BN117" s="319"/>
      <c r="BO117" s="319"/>
      <c r="BP117" s="319"/>
      <c r="BQ117" s="319"/>
      <c r="BR117" s="319"/>
      <c r="BS117" s="319"/>
      <c r="BT117" s="319"/>
      <c r="BU117" s="319"/>
      <c r="BV117" s="319"/>
      <c r="BW117" s="319"/>
      <c r="BX117" s="319"/>
      <c r="BY117" s="319"/>
      <c r="BZ117" s="319"/>
      <c r="CA117" s="319"/>
      <c r="CB117" s="319"/>
      <c r="CC117" s="319"/>
      <c r="CD117" s="319"/>
      <c r="CE117" s="319"/>
      <c r="CF117" s="319"/>
      <c r="CG117" s="319"/>
      <c r="CH117" s="319"/>
      <c r="CI117" s="319"/>
      <c r="CJ117" s="319"/>
      <c r="CK117" s="319"/>
      <c r="CL117" s="319"/>
      <c r="CM117" s="319"/>
      <c r="CN117" s="319"/>
      <c r="CO117" s="319"/>
      <c r="CP117" s="319"/>
      <c r="CQ117" s="319"/>
      <c r="CR117" s="319"/>
      <c r="CS117" s="319"/>
      <c r="CT117" s="319"/>
      <c r="CU117" s="319"/>
      <c r="CV117" s="319"/>
      <c r="CW117" s="319"/>
      <c r="CX117" s="319"/>
      <c r="CY117" s="319"/>
      <c r="CZ117" s="319"/>
      <c r="DA117" s="319"/>
      <c r="DB117" s="319"/>
      <c r="DC117" s="319"/>
      <c r="DD117" s="319"/>
      <c r="DE117" s="319"/>
      <c r="DF117" s="319"/>
      <c r="DG117" s="319"/>
      <c r="DH117" s="319"/>
      <c r="DI117" s="319"/>
      <c r="DJ117" s="319"/>
      <c r="DK117" s="319"/>
      <c r="DL117" s="319"/>
      <c r="DM117" s="319"/>
      <c r="DN117" s="319"/>
      <c r="DO117" s="319"/>
      <c r="DP117" s="319"/>
      <c r="DQ117" s="319"/>
      <c r="DR117" s="319"/>
      <c r="DS117" s="319"/>
      <c r="DT117" s="319"/>
      <c r="DU117" s="319"/>
      <c r="DV117" s="319"/>
      <c r="DW117" s="319"/>
      <c r="DX117" s="319"/>
      <c r="DY117" s="319"/>
      <c r="DZ117" s="319"/>
      <c r="EA117" s="319"/>
      <c r="EB117" s="319"/>
      <c r="EC117" s="319"/>
      <c r="ED117" s="319"/>
      <c r="EE117" s="319"/>
      <c r="EF117" s="319"/>
      <c r="EG117" s="319"/>
      <c r="EH117" s="319"/>
      <c r="EI117" s="319"/>
      <c r="EJ117" s="319"/>
      <c r="EK117" s="319"/>
      <c r="EL117" s="319"/>
      <c r="EM117" s="319"/>
      <c r="EN117" s="319"/>
      <c r="EO117" s="319"/>
      <c r="EP117" s="319"/>
      <c r="EQ117" s="319"/>
      <c r="ER117" s="319"/>
      <c r="ES117" s="319"/>
      <c r="ET117" s="319"/>
      <c r="EU117" s="319"/>
      <c r="EV117" s="319"/>
      <c r="EW117" s="319"/>
      <c r="EX117" s="319"/>
      <c r="EY117" s="319"/>
      <c r="EZ117" s="319"/>
      <c r="FA117" s="319"/>
      <c r="FB117" s="319"/>
      <c r="FC117" s="319"/>
      <c r="FD117" s="319"/>
      <c r="FE117" s="319"/>
      <c r="FF117" s="319"/>
      <c r="FG117" s="319"/>
      <c r="FH117" s="319"/>
      <c r="FI117" s="319"/>
      <c r="FJ117" s="319"/>
      <c r="FK117" s="319"/>
      <c r="FL117" s="319"/>
      <c r="FM117" s="319"/>
      <c r="FN117" s="319"/>
      <c r="FO117" s="319"/>
      <c r="FP117" s="319"/>
      <c r="FQ117" s="319"/>
      <c r="FR117" s="319"/>
      <c r="FS117" s="319"/>
      <c r="FT117" s="319"/>
      <c r="FU117" s="319"/>
      <c r="FV117" s="319"/>
    </row>
    <row r="118" spans="1:178" ht="13.5" thickBot="1" x14ac:dyDescent="0.25">
      <c r="A118" s="272" t="s">
        <v>193</v>
      </c>
      <c r="B118" s="310"/>
      <c r="C118" s="313"/>
      <c r="D118" s="311"/>
      <c r="E118" s="312"/>
      <c r="F118" s="313"/>
      <c r="G118" s="313"/>
      <c r="I118" s="316"/>
      <c r="K118" s="354"/>
      <c r="L118" s="374"/>
      <c r="M118" s="374"/>
      <c r="N118" s="355"/>
      <c r="O118" s="357"/>
      <c r="P118" s="307"/>
      <c r="Q118" s="307"/>
      <c r="R118" s="308"/>
      <c r="S118" s="319"/>
      <c r="T118" s="319"/>
      <c r="U118" s="319"/>
      <c r="V118" s="319"/>
      <c r="W118" s="319"/>
      <c r="X118" s="319"/>
      <c r="Y118" s="319"/>
      <c r="Z118" s="319"/>
      <c r="AA118" s="319"/>
      <c r="AB118" s="319"/>
      <c r="AC118" s="319"/>
      <c r="AD118" s="319"/>
      <c r="AE118" s="319"/>
      <c r="AF118" s="319"/>
      <c r="AG118" s="319"/>
      <c r="AH118" s="319"/>
      <c r="AI118" s="319"/>
      <c r="AJ118" s="319"/>
      <c r="AK118" s="319"/>
      <c r="AL118" s="319"/>
      <c r="AM118" s="319"/>
      <c r="AN118" s="319"/>
      <c r="AO118" s="319"/>
      <c r="AP118" s="319"/>
      <c r="AQ118" s="319"/>
      <c r="AR118" s="319"/>
      <c r="AS118" s="319"/>
      <c r="AT118" s="319"/>
      <c r="AU118" s="319"/>
      <c r="AV118" s="319"/>
      <c r="AW118" s="319"/>
      <c r="AX118" s="319"/>
      <c r="AY118" s="319"/>
      <c r="AZ118" s="319"/>
      <c r="BA118" s="319"/>
      <c r="BB118" s="319"/>
      <c r="BC118" s="319"/>
      <c r="BD118" s="319"/>
      <c r="BE118" s="319"/>
      <c r="BF118" s="319"/>
      <c r="BG118" s="319"/>
      <c r="BH118" s="319"/>
      <c r="BI118" s="319"/>
      <c r="BJ118" s="319"/>
      <c r="BK118" s="319"/>
      <c r="BL118" s="319"/>
      <c r="BM118" s="319"/>
      <c r="BN118" s="319"/>
      <c r="BO118" s="319"/>
      <c r="BP118" s="319"/>
      <c r="BQ118" s="319"/>
      <c r="BR118" s="319"/>
      <c r="BS118" s="319"/>
      <c r="BT118" s="319"/>
      <c r="BU118" s="319"/>
      <c r="BV118" s="319"/>
      <c r="BW118" s="319"/>
      <c r="BX118" s="319"/>
      <c r="BY118" s="319"/>
      <c r="BZ118" s="319"/>
      <c r="CA118" s="319"/>
      <c r="CB118" s="319"/>
      <c r="CC118" s="319"/>
      <c r="CD118" s="319"/>
      <c r="CE118" s="319"/>
      <c r="CF118" s="319"/>
      <c r="CG118" s="319"/>
      <c r="CH118" s="319"/>
      <c r="CI118" s="319"/>
      <c r="CJ118" s="319"/>
      <c r="CK118" s="319"/>
      <c r="CL118" s="319"/>
      <c r="CM118" s="319"/>
      <c r="CN118" s="319"/>
      <c r="CO118" s="319"/>
      <c r="CP118" s="319"/>
      <c r="CQ118" s="319"/>
      <c r="CR118" s="319"/>
      <c r="CS118" s="319"/>
      <c r="CT118" s="319"/>
      <c r="CU118" s="319"/>
      <c r="CV118" s="319"/>
      <c r="CW118" s="319"/>
      <c r="CX118" s="319"/>
      <c r="CY118" s="319"/>
      <c r="CZ118" s="319"/>
      <c r="DA118" s="319"/>
      <c r="DB118" s="319"/>
      <c r="DC118" s="319"/>
      <c r="DD118" s="319"/>
      <c r="DE118" s="319"/>
      <c r="DF118" s="319"/>
      <c r="DG118" s="319"/>
      <c r="DH118" s="319"/>
      <c r="DI118" s="319"/>
      <c r="DJ118" s="319"/>
      <c r="DK118" s="319"/>
      <c r="DL118" s="319"/>
      <c r="DM118" s="319"/>
      <c r="DN118" s="319"/>
      <c r="DO118" s="319"/>
      <c r="DP118" s="319"/>
      <c r="DQ118" s="319"/>
      <c r="DR118" s="319"/>
      <c r="DS118" s="319"/>
      <c r="DT118" s="319"/>
      <c r="DU118" s="319"/>
      <c r="DV118" s="319"/>
      <c r="DW118" s="319"/>
      <c r="DX118" s="319"/>
      <c r="DY118" s="319"/>
      <c r="DZ118" s="319"/>
      <c r="EA118" s="319"/>
      <c r="EB118" s="319"/>
      <c r="EC118" s="319"/>
      <c r="ED118" s="319"/>
      <c r="EE118" s="319"/>
      <c r="EF118" s="319"/>
      <c r="EG118" s="319"/>
      <c r="EH118" s="319"/>
      <c r="EI118" s="319"/>
      <c r="EJ118" s="319"/>
      <c r="EK118" s="319"/>
      <c r="EL118" s="319"/>
      <c r="EM118" s="319"/>
      <c r="EN118" s="319"/>
      <c r="EO118" s="319"/>
      <c r="EP118" s="319"/>
      <c r="EQ118" s="319"/>
      <c r="ER118" s="319"/>
      <c r="ES118" s="319"/>
      <c r="ET118" s="319"/>
      <c r="EU118" s="319"/>
      <c r="EV118" s="319"/>
      <c r="EW118" s="319"/>
      <c r="EX118" s="319"/>
      <c r="EY118" s="319"/>
      <c r="EZ118" s="319"/>
      <c r="FA118" s="319"/>
      <c r="FB118" s="319"/>
      <c r="FC118" s="319"/>
      <c r="FD118" s="319"/>
      <c r="FE118" s="319"/>
      <c r="FF118" s="319"/>
      <c r="FG118" s="319"/>
      <c r="FH118" s="319"/>
      <c r="FI118" s="319"/>
      <c r="FJ118" s="319"/>
      <c r="FK118" s="319"/>
      <c r="FL118" s="319"/>
      <c r="FM118" s="319"/>
      <c r="FN118" s="319"/>
      <c r="FO118" s="319"/>
      <c r="FP118" s="319"/>
      <c r="FQ118" s="319"/>
      <c r="FR118" s="319"/>
      <c r="FS118" s="319"/>
      <c r="FT118" s="319"/>
      <c r="FU118" s="319"/>
      <c r="FV118" s="319"/>
    </row>
    <row r="119" spans="1:178" ht="39" thickBot="1" x14ac:dyDescent="0.25">
      <c r="A119" s="415" t="s">
        <v>92</v>
      </c>
      <c r="B119" s="310" t="s">
        <v>93</v>
      </c>
      <c r="C119" s="313">
        <v>8</v>
      </c>
      <c r="D119" s="311" t="s">
        <v>37</v>
      </c>
      <c r="E119" s="312" t="s">
        <v>94</v>
      </c>
      <c r="F119" s="313"/>
      <c r="G119" s="313"/>
      <c r="I119" s="420" t="s">
        <v>281</v>
      </c>
      <c r="J119" s="421">
        <v>0</v>
      </c>
      <c r="K119" s="422">
        <f>$J119</f>
        <v>0</v>
      </c>
      <c r="L119" s="355"/>
      <c r="M119" s="355"/>
      <c r="N119" s="355"/>
      <c r="O119" s="423">
        <f>O123*K119*K122</f>
        <v>0</v>
      </c>
      <c r="P119" s="307">
        <f>C119*O119</f>
        <v>0</v>
      </c>
      <c r="Q119" s="307"/>
      <c r="R119" s="308"/>
      <c r="S119" s="319"/>
      <c r="T119" s="319"/>
      <c r="U119" s="319"/>
      <c r="V119" s="319"/>
      <c r="W119" s="319"/>
      <c r="X119" s="319"/>
      <c r="Y119" s="319"/>
      <c r="Z119" s="319"/>
      <c r="AA119" s="319"/>
      <c r="AB119" s="319"/>
      <c r="AC119" s="319"/>
      <c r="AD119" s="319"/>
      <c r="AE119" s="319"/>
      <c r="AF119" s="319"/>
      <c r="AG119" s="319"/>
      <c r="AH119" s="319"/>
      <c r="AI119" s="319"/>
      <c r="AJ119" s="319"/>
      <c r="AK119" s="319"/>
      <c r="AL119" s="319"/>
      <c r="AM119" s="319"/>
      <c r="AN119" s="319"/>
      <c r="AO119" s="319"/>
      <c r="AP119" s="319"/>
      <c r="AQ119" s="319"/>
      <c r="AR119" s="319"/>
      <c r="AS119" s="319"/>
      <c r="AT119" s="319"/>
      <c r="AU119" s="319"/>
      <c r="AV119" s="319"/>
      <c r="AW119" s="319"/>
      <c r="AX119" s="319"/>
      <c r="AY119" s="319"/>
      <c r="AZ119" s="319"/>
      <c r="BA119" s="319"/>
      <c r="BB119" s="319"/>
      <c r="BC119" s="319"/>
      <c r="BD119" s="319"/>
      <c r="BE119" s="319"/>
      <c r="BF119" s="319"/>
      <c r="BG119" s="319"/>
      <c r="BH119" s="319"/>
      <c r="BI119" s="319"/>
      <c r="BJ119" s="319"/>
      <c r="BK119" s="319"/>
      <c r="BL119" s="319"/>
      <c r="BM119" s="319"/>
      <c r="BN119" s="319"/>
      <c r="BO119" s="319"/>
      <c r="BP119" s="319"/>
      <c r="BQ119" s="319"/>
      <c r="BR119" s="319"/>
      <c r="BS119" s="319"/>
      <c r="BT119" s="319"/>
      <c r="BU119" s="319"/>
      <c r="BV119" s="319"/>
      <c r="BW119" s="319"/>
      <c r="BX119" s="319"/>
      <c r="BY119" s="319"/>
      <c r="BZ119" s="319"/>
      <c r="CA119" s="319"/>
      <c r="CB119" s="319"/>
      <c r="CC119" s="319"/>
      <c r="CD119" s="319"/>
      <c r="CE119" s="319"/>
      <c r="CF119" s="319"/>
      <c r="CG119" s="319"/>
      <c r="CH119" s="319"/>
      <c r="CI119" s="319"/>
      <c r="CJ119" s="319"/>
      <c r="CK119" s="319"/>
      <c r="CL119" s="319"/>
      <c r="CM119" s="319"/>
      <c r="CN119" s="319"/>
      <c r="CO119" s="319"/>
      <c r="CP119" s="319"/>
      <c r="CQ119" s="319"/>
      <c r="CR119" s="319"/>
      <c r="CS119" s="319"/>
      <c r="CT119" s="319"/>
      <c r="CU119" s="319"/>
      <c r="CV119" s="319"/>
      <c r="CW119" s="319"/>
      <c r="CX119" s="319"/>
      <c r="CY119" s="319"/>
      <c r="CZ119" s="319"/>
      <c r="DA119" s="319"/>
      <c r="DB119" s="319"/>
      <c r="DC119" s="319"/>
      <c r="DD119" s="319"/>
      <c r="DE119" s="319"/>
      <c r="DF119" s="319"/>
      <c r="DG119" s="319"/>
      <c r="DH119" s="319"/>
      <c r="DI119" s="319"/>
      <c r="DJ119" s="319"/>
      <c r="DK119" s="319"/>
      <c r="DL119" s="319"/>
      <c r="DM119" s="319"/>
      <c r="DN119" s="319"/>
      <c r="DO119" s="319"/>
      <c r="DP119" s="319"/>
      <c r="DQ119" s="319"/>
      <c r="DR119" s="319"/>
      <c r="DS119" s="319"/>
      <c r="DT119" s="319"/>
      <c r="DU119" s="319"/>
      <c r="DV119" s="319"/>
      <c r="DW119" s="319"/>
      <c r="DX119" s="319"/>
      <c r="DY119" s="319"/>
      <c r="DZ119" s="319"/>
      <c r="EA119" s="319"/>
      <c r="EB119" s="319"/>
      <c r="EC119" s="319"/>
      <c r="ED119" s="319"/>
      <c r="EE119" s="319"/>
      <c r="EF119" s="319"/>
      <c r="EG119" s="319"/>
      <c r="EH119" s="319"/>
      <c r="EI119" s="319"/>
      <c r="EJ119" s="319"/>
      <c r="EK119" s="319"/>
      <c r="EL119" s="319"/>
      <c r="EM119" s="319"/>
      <c r="EN119" s="319"/>
      <c r="EO119" s="319"/>
      <c r="EP119" s="319"/>
      <c r="EQ119" s="319"/>
      <c r="ER119" s="319"/>
      <c r="ES119" s="319"/>
      <c r="ET119" s="319"/>
      <c r="EU119" s="319"/>
      <c r="EV119" s="319"/>
      <c r="EW119" s="319"/>
      <c r="EX119" s="319"/>
      <c r="EY119" s="319"/>
      <c r="EZ119" s="319"/>
      <c r="FA119" s="319"/>
      <c r="FB119" s="319"/>
      <c r="FC119" s="319"/>
      <c r="FD119" s="319"/>
      <c r="FE119" s="319"/>
      <c r="FF119" s="319"/>
      <c r="FG119" s="319"/>
      <c r="FH119" s="319"/>
      <c r="FI119" s="319"/>
      <c r="FJ119" s="319"/>
      <c r="FK119" s="319"/>
      <c r="FL119" s="319"/>
      <c r="FM119" s="319"/>
      <c r="FN119" s="319"/>
      <c r="FO119" s="319"/>
      <c r="FP119" s="319"/>
      <c r="FQ119" s="319"/>
      <c r="FR119" s="319"/>
      <c r="FS119" s="319"/>
      <c r="FT119" s="319"/>
      <c r="FU119" s="319"/>
      <c r="FV119" s="319"/>
    </row>
    <row r="120" spans="1:178" ht="39" customHeight="1" thickBot="1" x14ac:dyDescent="0.25">
      <c r="A120" s="415" t="s">
        <v>440</v>
      </c>
      <c r="B120" s="310" t="s">
        <v>96</v>
      </c>
      <c r="C120" s="313">
        <v>10</v>
      </c>
      <c r="D120" s="311" t="s">
        <v>37</v>
      </c>
      <c r="E120" s="312" t="s">
        <v>97</v>
      </c>
      <c r="F120" s="313"/>
      <c r="G120" s="313"/>
      <c r="I120" s="316"/>
      <c r="J120" s="424">
        <f>1-J119</f>
        <v>1</v>
      </c>
      <c r="K120" s="424">
        <f>1-K119</f>
        <v>1</v>
      </c>
      <c r="L120" s="355"/>
      <c r="M120" s="355"/>
      <c r="N120" s="355"/>
      <c r="O120" s="423">
        <f>O123*K120*K122</f>
        <v>30</v>
      </c>
      <c r="P120" s="307">
        <f>C120*O120</f>
        <v>300</v>
      </c>
      <c r="Q120" s="307"/>
      <c r="R120" s="308"/>
      <c r="S120" s="668">
        <f>SUM(P120:P126)</f>
        <v>757.5</v>
      </c>
      <c r="T120" s="319"/>
      <c r="U120" s="319"/>
      <c r="V120" s="319"/>
      <c r="W120" s="319"/>
      <c r="X120" s="319"/>
      <c r="Y120" s="319"/>
      <c r="Z120" s="319"/>
      <c r="AA120" s="319"/>
      <c r="AB120" s="319"/>
      <c r="AC120" s="319"/>
      <c r="AD120" s="319"/>
      <c r="AE120" s="319"/>
      <c r="AF120" s="319"/>
      <c r="AG120" s="319"/>
      <c r="AH120" s="319"/>
      <c r="AI120" s="319"/>
      <c r="AJ120" s="319"/>
      <c r="AK120" s="319"/>
      <c r="AL120" s="319"/>
      <c r="AM120" s="319"/>
      <c r="AN120" s="319"/>
      <c r="AO120" s="319"/>
      <c r="AP120" s="319"/>
      <c r="AQ120" s="319"/>
      <c r="AR120" s="319"/>
      <c r="AS120" s="319"/>
      <c r="AT120" s="319"/>
      <c r="AU120" s="319"/>
      <c r="AV120" s="319"/>
      <c r="AW120" s="319"/>
      <c r="AX120" s="319"/>
      <c r="AY120" s="319"/>
      <c r="AZ120" s="319"/>
      <c r="BA120" s="319"/>
      <c r="BB120" s="319"/>
      <c r="BC120" s="319"/>
      <c r="BD120" s="319"/>
      <c r="BE120" s="319"/>
      <c r="BF120" s="319"/>
      <c r="BG120" s="319"/>
      <c r="BH120" s="319"/>
      <c r="BI120" s="319"/>
      <c r="BJ120" s="319"/>
      <c r="BK120" s="319"/>
      <c r="BL120" s="319"/>
      <c r="BM120" s="319"/>
      <c r="BN120" s="319"/>
      <c r="BO120" s="319"/>
      <c r="BP120" s="319"/>
      <c r="BQ120" s="319"/>
      <c r="BR120" s="319"/>
      <c r="BS120" s="319"/>
      <c r="BT120" s="319"/>
      <c r="BU120" s="319"/>
      <c r="BV120" s="319"/>
      <c r="BW120" s="319"/>
      <c r="BX120" s="319"/>
      <c r="BY120" s="319"/>
      <c r="BZ120" s="319"/>
      <c r="CA120" s="319"/>
      <c r="CB120" s="319"/>
      <c r="CC120" s="319"/>
      <c r="CD120" s="319"/>
      <c r="CE120" s="319"/>
      <c r="CF120" s="319"/>
      <c r="CG120" s="319"/>
      <c r="CH120" s="319"/>
      <c r="CI120" s="319"/>
      <c r="CJ120" s="319"/>
      <c r="CK120" s="319"/>
      <c r="CL120" s="319"/>
      <c r="CM120" s="319"/>
      <c r="CN120" s="319"/>
      <c r="CO120" s="319"/>
      <c r="CP120" s="319"/>
      <c r="CQ120" s="319"/>
      <c r="CR120" s="319"/>
      <c r="CS120" s="319"/>
      <c r="CT120" s="319"/>
      <c r="CU120" s="319"/>
      <c r="CV120" s="319"/>
      <c r="CW120" s="319"/>
      <c r="CX120" s="319"/>
      <c r="CY120" s="319"/>
      <c r="CZ120" s="319"/>
      <c r="DA120" s="319"/>
      <c r="DB120" s="319"/>
      <c r="DC120" s="319"/>
      <c r="DD120" s="319"/>
      <c r="DE120" s="319"/>
      <c r="DF120" s="319"/>
      <c r="DG120" s="319"/>
      <c r="DH120" s="319"/>
      <c r="DI120" s="319"/>
      <c r="DJ120" s="319"/>
      <c r="DK120" s="319"/>
      <c r="DL120" s="319"/>
      <c r="DM120" s="319"/>
      <c r="DN120" s="319"/>
      <c r="DO120" s="319"/>
      <c r="DP120" s="319"/>
      <c r="DQ120" s="319"/>
      <c r="DR120" s="319"/>
      <c r="DS120" s="319"/>
      <c r="DT120" s="319"/>
      <c r="DU120" s="319"/>
      <c r="DV120" s="319"/>
      <c r="DW120" s="319"/>
      <c r="DX120" s="319"/>
      <c r="DY120" s="319"/>
      <c r="DZ120" s="319"/>
      <c r="EA120" s="319"/>
      <c r="EB120" s="319"/>
      <c r="EC120" s="319"/>
      <c r="ED120" s="319"/>
      <c r="EE120" s="319"/>
      <c r="EF120" s="319"/>
      <c r="EG120" s="319"/>
      <c r="EH120" s="319"/>
      <c r="EI120" s="319"/>
      <c r="EJ120" s="319"/>
      <c r="EK120" s="319"/>
      <c r="EL120" s="319"/>
      <c r="EM120" s="319"/>
      <c r="EN120" s="319"/>
      <c r="EO120" s="319"/>
      <c r="EP120" s="319"/>
      <c r="EQ120" s="319"/>
      <c r="ER120" s="319"/>
      <c r="ES120" s="319"/>
      <c r="ET120" s="319"/>
      <c r="EU120" s="319"/>
      <c r="EV120" s="319"/>
      <c r="EW120" s="319"/>
      <c r="EX120" s="319"/>
      <c r="EY120" s="319"/>
      <c r="EZ120" s="319"/>
      <c r="FA120" s="319"/>
      <c r="FB120" s="319"/>
      <c r="FC120" s="319"/>
      <c r="FD120" s="319"/>
      <c r="FE120" s="319"/>
      <c r="FF120" s="319"/>
      <c r="FG120" s="319"/>
      <c r="FH120" s="319"/>
      <c r="FI120" s="319"/>
      <c r="FJ120" s="319"/>
      <c r="FK120" s="319"/>
      <c r="FL120" s="319"/>
      <c r="FM120" s="319"/>
      <c r="FN120" s="319"/>
      <c r="FO120" s="319"/>
      <c r="FP120" s="319"/>
      <c r="FQ120" s="319"/>
      <c r="FR120" s="319"/>
      <c r="FS120" s="319"/>
      <c r="FT120" s="319"/>
      <c r="FU120" s="319"/>
      <c r="FV120" s="319"/>
    </row>
    <row r="121" spans="1:178" ht="26.25" thickBot="1" x14ac:dyDescent="0.25">
      <c r="A121" s="425" t="s">
        <v>98</v>
      </c>
      <c r="B121" s="310" t="s">
        <v>191</v>
      </c>
      <c r="C121" s="372"/>
      <c r="D121" s="311"/>
      <c r="E121" s="312"/>
      <c r="F121" s="313"/>
      <c r="G121" s="313"/>
      <c r="I121" s="420" t="s">
        <v>282</v>
      </c>
      <c r="J121" s="421">
        <v>0</v>
      </c>
      <c r="K121" s="422">
        <f>$J121</f>
        <v>0</v>
      </c>
      <c r="L121" s="355"/>
      <c r="M121" s="355"/>
      <c r="N121" s="355"/>
      <c r="O121" s="357">
        <f>$K121*O123</f>
        <v>0</v>
      </c>
      <c r="P121" s="307"/>
      <c r="Q121" s="307"/>
      <c r="R121" s="308"/>
      <c r="S121" s="319"/>
      <c r="T121" s="319"/>
      <c r="U121" s="319"/>
      <c r="V121" s="319"/>
      <c r="W121" s="319"/>
      <c r="X121" s="319"/>
      <c r="Y121" s="319"/>
      <c r="Z121" s="319"/>
      <c r="AA121" s="319"/>
      <c r="AB121" s="319"/>
      <c r="AC121" s="319"/>
      <c r="AD121" s="319"/>
      <c r="AE121" s="319"/>
      <c r="AF121" s="319"/>
      <c r="AG121" s="319"/>
      <c r="AH121" s="319"/>
      <c r="AI121" s="319"/>
      <c r="AJ121" s="319"/>
      <c r="AK121" s="319"/>
      <c r="AL121" s="319"/>
      <c r="AM121" s="319"/>
      <c r="AN121" s="319"/>
      <c r="AO121" s="319"/>
      <c r="AP121" s="319"/>
      <c r="AQ121" s="319"/>
      <c r="AR121" s="319"/>
      <c r="AS121" s="319"/>
      <c r="AT121" s="319"/>
      <c r="AU121" s="319"/>
      <c r="AV121" s="319"/>
      <c r="AW121" s="319"/>
      <c r="AX121" s="319"/>
      <c r="AY121" s="319"/>
      <c r="AZ121" s="319"/>
      <c r="BA121" s="319"/>
      <c r="BB121" s="319"/>
      <c r="BC121" s="319"/>
      <c r="BD121" s="319"/>
      <c r="BE121" s="319"/>
      <c r="BF121" s="319"/>
      <c r="BG121" s="319"/>
      <c r="BH121" s="319"/>
      <c r="BI121" s="319"/>
      <c r="BJ121" s="319"/>
      <c r="BK121" s="319"/>
      <c r="BL121" s="319"/>
      <c r="BM121" s="319"/>
      <c r="BN121" s="319"/>
      <c r="BO121" s="319"/>
      <c r="BP121" s="319"/>
      <c r="BQ121" s="319"/>
      <c r="BR121" s="319"/>
      <c r="BS121" s="319"/>
      <c r="BT121" s="319"/>
      <c r="BU121" s="319"/>
      <c r="BV121" s="319"/>
      <c r="BW121" s="319"/>
      <c r="BX121" s="319"/>
      <c r="BY121" s="319"/>
      <c r="BZ121" s="319"/>
      <c r="CA121" s="319"/>
      <c r="CB121" s="319"/>
      <c r="CC121" s="319"/>
      <c r="CD121" s="319"/>
      <c r="CE121" s="319"/>
      <c r="CF121" s="319"/>
      <c r="CG121" s="319"/>
      <c r="CH121" s="319"/>
      <c r="CI121" s="319"/>
      <c r="CJ121" s="319"/>
      <c r="CK121" s="319"/>
      <c r="CL121" s="319"/>
      <c r="CM121" s="319"/>
      <c r="CN121" s="319"/>
      <c r="CO121" s="319"/>
      <c r="CP121" s="319"/>
      <c r="CQ121" s="319"/>
      <c r="CR121" s="319"/>
      <c r="CS121" s="319"/>
      <c r="CT121" s="319"/>
      <c r="CU121" s="319"/>
      <c r="CV121" s="319"/>
      <c r="CW121" s="319"/>
      <c r="CX121" s="319"/>
      <c r="CY121" s="319"/>
      <c r="CZ121" s="319"/>
      <c r="DA121" s="319"/>
      <c r="DB121" s="319"/>
      <c r="DC121" s="319"/>
      <c r="DD121" s="319"/>
      <c r="DE121" s="319"/>
      <c r="DF121" s="319"/>
      <c r="DG121" s="319"/>
      <c r="DH121" s="319"/>
      <c r="DI121" s="319"/>
      <c r="DJ121" s="319"/>
      <c r="DK121" s="319"/>
      <c r="DL121" s="319"/>
      <c r="DM121" s="319"/>
      <c r="DN121" s="319"/>
      <c r="DO121" s="319"/>
      <c r="DP121" s="319"/>
      <c r="DQ121" s="319"/>
      <c r="DR121" s="319"/>
      <c r="DS121" s="319"/>
      <c r="DT121" s="319"/>
      <c r="DU121" s="319"/>
      <c r="DV121" s="319"/>
      <c r="DW121" s="319"/>
      <c r="DX121" s="319"/>
      <c r="DY121" s="319"/>
      <c r="DZ121" s="319"/>
      <c r="EA121" s="319"/>
      <c r="EB121" s="319"/>
      <c r="EC121" s="319"/>
      <c r="ED121" s="319"/>
      <c r="EE121" s="319"/>
      <c r="EF121" s="319"/>
      <c r="EG121" s="319"/>
      <c r="EH121" s="319"/>
      <c r="EI121" s="319"/>
      <c r="EJ121" s="319"/>
      <c r="EK121" s="319"/>
      <c r="EL121" s="319"/>
      <c r="EM121" s="319"/>
      <c r="EN121" s="319"/>
      <c r="EO121" s="319"/>
      <c r="EP121" s="319"/>
      <c r="EQ121" s="319"/>
      <c r="ER121" s="319"/>
      <c r="ES121" s="319"/>
      <c r="ET121" s="319"/>
      <c r="EU121" s="319"/>
      <c r="EV121" s="319"/>
      <c r="EW121" s="319"/>
      <c r="EX121" s="319"/>
      <c r="EY121" s="319"/>
      <c r="EZ121" s="319"/>
      <c r="FA121" s="319"/>
      <c r="FB121" s="319"/>
      <c r="FC121" s="319"/>
      <c r="FD121" s="319"/>
      <c r="FE121" s="319"/>
      <c r="FF121" s="319"/>
      <c r="FG121" s="319"/>
      <c r="FH121" s="319"/>
      <c r="FI121" s="319"/>
      <c r="FJ121" s="319"/>
      <c r="FK121" s="319"/>
      <c r="FL121" s="319"/>
      <c r="FM121" s="319"/>
      <c r="FN121" s="319"/>
      <c r="FO121" s="319"/>
      <c r="FP121" s="319"/>
      <c r="FQ121" s="319"/>
      <c r="FR121" s="319"/>
      <c r="FS121" s="319"/>
      <c r="FT121" s="319"/>
      <c r="FU121" s="319"/>
      <c r="FV121" s="319"/>
    </row>
    <row r="122" spans="1:178" ht="13.5" thickBot="1" x14ac:dyDescent="0.25">
      <c r="A122" s="425" t="s">
        <v>100</v>
      </c>
      <c r="B122" s="310"/>
      <c r="C122" s="372"/>
      <c r="D122" s="311"/>
      <c r="E122" s="312"/>
      <c r="F122" s="313"/>
      <c r="G122" s="313"/>
      <c r="I122" s="316"/>
      <c r="J122" s="424">
        <f>1-J121</f>
        <v>1</v>
      </c>
      <c r="K122" s="424">
        <f>1-K121</f>
        <v>1</v>
      </c>
      <c r="L122" s="355"/>
      <c r="M122" s="355"/>
      <c r="N122" s="355"/>
      <c r="O122" s="427">
        <f>$K122*O123</f>
        <v>30</v>
      </c>
      <c r="P122" s="307"/>
      <c r="Q122" s="307"/>
      <c r="R122" s="308"/>
      <c r="S122" s="319"/>
      <c r="T122" s="319"/>
      <c r="U122" s="319"/>
      <c r="V122" s="319"/>
      <c r="W122" s="319"/>
      <c r="X122" s="319"/>
      <c r="Y122" s="319"/>
      <c r="Z122" s="319"/>
      <c r="AA122" s="319"/>
      <c r="AB122" s="319"/>
      <c r="AC122" s="319"/>
      <c r="AD122" s="319"/>
      <c r="AE122" s="319"/>
      <c r="AF122" s="319"/>
      <c r="AG122" s="319"/>
      <c r="AH122" s="319"/>
      <c r="AI122" s="319"/>
      <c r="AJ122" s="319"/>
      <c r="AK122" s="319"/>
      <c r="AL122" s="319"/>
      <c r="AM122" s="319"/>
      <c r="AN122" s="319"/>
      <c r="AO122" s="319"/>
      <c r="AP122" s="319"/>
      <c r="AQ122" s="319"/>
      <c r="AR122" s="319"/>
      <c r="AS122" s="319"/>
      <c r="AT122" s="319"/>
      <c r="AU122" s="319"/>
      <c r="AV122" s="319"/>
      <c r="AW122" s="319"/>
      <c r="AX122" s="319"/>
      <c r="AY122" s="319"/>
      <c r="AZ122" s="319"/>
      <c r="BA122" s="319"/>
      <c r="BB122" s="319"/>
      <c r="BC122" s="319"/>
      <c r="BD122" s="319"/>
      <c r="BE122" s="319"/>
      <c r="BF122" s="319"/>
      <c r="BG122" s="319"/>
      <c r="BH122" s="319"/>
      <c r="BI122" s="319"/>
      <c r="BJ122" s="319"/>
      <c r="BK122" s="319"/>
      <c r="BL122" s="319"/>
      <c r="BM122" s="319"/>
      <c r="BN122" s="319"/>
      <c r="BO122" s="319"/>
      <c r="BP122" s="319"/>
      <c r="BQ122" s="319"/>
      <c r="BR122" s="319"/>
      <c r="BS122" s="319"/>
      <c r="BT122" s="319"/>
      <c r="BU122" s="319"/>
      <c r="BV122" s="319"/>
      <c r="BW122" s="319"/>
      <c r="BX122" s="319"/>
      <c r="BY122" s="319"/>
      <c r="BZ122" s="319"/>
      <c r="CA122" s="319"/>
      <c r="CB122" s="319"/>
      <c r="CC122" s="319"/>
      <c r="CD122" s="319"/>
      <c r="CE122" s="319"/>
      <c r="CF122" s="319"/>
      <c r="CG122" s="319"/>
      <c r="CH122" s="319"/>
      <c r="CI122" s="319"/>
      <c r="CJ122" s="319"/>
      <c r="CK122" s="319"/>
      <c r="CL122" s="319"/>
      <c r="CM122" s="319"/>
      <c r="CN122" s="319"/>
      <c r="CO122" s="319"/>
      <c r="CP122" s="319"/>
      <c r="CQ122" s="319"/>
      <c r="CR122" s="319"/>
      <c r="CS122" s="319"/>
      <c r="CT122" s="319"/>
      <c r="CU122" s="319"/>
      <c r="CV122" s="319"/>
      <c r="CW122" s="319"/>
      <c r="CX122" s="319"/>
      <c r="CY122" s="319"/>
      <c r="CZ122" s="319"/>
      <c r="DA122" s="319"/>
      <c r="DB122" s="319"/>
      <c r="DC122" s="319"/>
      <c r="DD122" s="319"/>
      <c r="DE122" s="319"/>
      <c r="DF122" s="319"/>
      <c r="DG122" s="319"/>
      <c r="DH122" s="319"/>
      <c r="DI122" s="319"/>
      <c r="DJ122" s="319"/>
      <c r="DK122" s="319"/>
      <c r="DL122" s="319"/>
      <c r="DM122" s="319"/>
      <c r="DN122" s="319"/>
      <c r="DO122" s="319"/>
      <c r="DP122" s="319"/>
      <c r="DQ122" s="319"/>
      <c r="DR122" s="319"/>
      <c r="DS122" s="319"/>
      <c r="DT122" s="319"/>
      <c r="DU122" s="319"/>
      <c r="DV122" s="319"/>
      <c r="DW122" s="319"/>
      <c r="DX122" s="319"/>
      <c r="DY122" s="319"/>
      <c r="DZ122" s="319"/>
      <c r="EA122" s="319"/>
      <c r="EB122" s="319"/>
      <c r="EC122" s="319"/>
      <c r="ED122" s="319"/>
      <c r="EE122" s="319"/>
      <c r="EF122" s="319"/>
      <c r="EG122" s="319"/>
      <c r="EH122" s="319"/>
      <c r="EI122" s="319"/>
      <c r="EJ122" s="319"/>
      <c r="EK122" s="319"/>
      <c r="EL122" s="319"/>
      <c r="EM122" s="319"/>
      <c r="EN122" s="319"/>
      <c r="EO122" s="319"/>
      <c r="EP122" s="319"/>
      <c r="EQ122" s="319"/>
      <c r="ER122" s="319"/>
      <c r="ES122" s="319"/>
      <c r="ET122" s="319"/>
      <c r="EU122" s="319"/>
      <c r="EV122" s="319"/>
      <c r="EW122" s="319"/>
      <c r="EX122" s="319"/>
      <c r="EY122" s="319"/>
      <c r="EZ122" s="319"/>
      <c r="FA122" s="319"/>
      <c r="FB122" s="319"/>
      <c r="FC122" s="319"/>
      <c r="FD122" s="319"/>
      <c r="FE122" s="319"/>
      <c r="FF122" s="319"/>
      <c r="FG122" s="319"/>
      <c r="FH122" s="319"/>
      <c r="FI122" s="319"/>
      <c r="FJ122" s="319"/>
      <c r="FK122" s="319"/>
      <c r="FL122" s="319"/>
      <c r="FM122" s="319"/>
      <c r="FN122" s="319"/>
      <c r="FO122" s="319"/>
      <c r="FP122" s="319"/>
      <c r="FQ122" s="319"/>
      <c r="FR122" s="319"/>
      <c r="FS122" s="319"/>
      <c r="FT122" s="319"/>
      <c r="FU122" s="319"/>
      <c r="FV122" s="319"/>
    </row>
    <row r="123" spans="1:178" ht="26.25" thickBot="1" x14ac:dyDescent="0.25">
      <c r="A123" s="425" t="s">
        <v>102</v>
      </c>
      <c r="B123" s="310"/>
      <c r="C123" s="313"/>
      <c r="D123" s="311"/>
      <c r="E123" s="312"/>
      <c r="F123" s="313"/>
      <c r="G123" s="313"/>
      <c r="I123" s="315" t="s">
        <v>328</v>
      </c>
      <c r="J123" s="413">
        <v>30</v>
      </c>
      <c r="K123" s="375">
        <f>SUM(K121:K122)</f>
        <v>1</v>
      </c>
      <c r="L123" s="355"/>
      <c r="M123" s="355"/>
      <c r="N123" s="355"/>
      <c r="O123" s="413">
        <f>$J123</f>
        <v>30</v>
      </c>
      <c r="P123" s="307"/>
      <c r="Q123" s="307"/>
      <c r="R123" s="308"/>
      <c r="S123" s="319"/>
      <c r="T123" s="319"/>
      <c r="U123" s="319"/>
      <c r="V123" s="319"/>
      <c r="W123" s="319"/>
      <c r="X123" s="319"/>
      <c r="Y123" s="319"/>
      <c r="Z123" s="319"/>
      <c r="AA123" s="319"/>
      <c r="AB123" s="319"/>
      <c r="AC123" s="319"/>
      <c r="AD123" s="319"/>
      <c r="AE123" s="319"/>
      <c r="AF123" s="319"/>
      <c r="AG123" s="319"/>
      <c r="AH123" s="319"/>
      <c r="AI123" s="319"/>
      <c r="AJ123" s="319"/>
      <c r="AK123" s="319"/>
      <c r="AL123" s="319"/>
      <c r="AM123" s="319"/>
      <c r="AN123" s="319"/>
      <c r="AO123" s="319"/>
      <c r="AP123" s="319"/>
      <c r="AQ123" s="319"/>
      <c r="AR123" s="319"/>
      <c r="AS123" s="319"/>
      <c r="AT123" s="319"/>
      <c r="AU123" s="319"/>
      <c r="AV123" s="319"/>
      <c r="AW123" s="319"/>
      <c r="AX123" s="319"/>
      <c r="AY123" s="319"/>
      <c r="AZ123" s="319"/>
      <c r="BA123" s="319"/>
      <c r="BB123" s="319"/>
      <c r="BC123" s="319"/>
      <c r="BD123" s="319"/>
      <c r="BE123" s="319"/>
      <c r="BF123" s="319"/>
      <c r="BG123" s="319"/>
      <c r="BH123" s="319"/>
      <c r="BI123" s="319"/>
      <c r="BJ123" s="319"/>
      <c r="BK123" s="319"/>
      <c r="BL123" s="319"/>
      <c r="BM123" s="319"/>
      <c r="BN123" s="319"/>
      <c r="BO123" s="319"/>
      <c r="BP123" s="319"/>
      <c r="BQ123" s="319"/>
      <c r="BR123" s="319"/>
      <c r="BS123" s="319"/>
      <c r="BT123" s="319"/>
      <c r="BU123" s="319"/>
      <c r="BV123" s="319"/>
      <c r="BW123" s="319"/>
      <c r="BX123" s="319"/>
      <c r="BY123" s="319"/>
      <c r="BZ123" s="319"/>
      <c r="CA123" s="319"/>
      <c r="CB123" s="319"/>
      <c r="CC123" s="319"/>
      <c r="CD123" s="319"/>
      <c r="CE123" s="319"/>
      <c r="CF123" s="319"/>
      <c r="CG123" s="319"/>
      <c r="CH123" s="319"/>
      <c r="CI123" s="319"/>
      <c r="CJ123" s="319"/>
      <c r="CK123" s="319"/>
      <c r="CL123" s="319"/>
      <c r="CM123" s="319"/>
      <c r="CN123" s="319"/>
      <c r="CO123" s="319"/>
      <c r="CP123" s="319"/>
      <c r="CQ123" s="319"/>
      <c r="CR123" s="319"/>
      <c r="CS123" s="319"/>
      <c r="CT123" s="319"/>
      <c r="CU123" s="319"/>
      <c r="CV123" s="319"/>
      <c r="CW123" s="319"/>
      <c r="CX123" s="319"/>
      <c r="CY123" s="319"/>
      <c r="CZ123" s="319"/>
      <c r="DA123" s="319"/>
      <c r="DB123" s="319"/>
      <c r="DC123" s="319"/>
      <c r="DD123" s="319"/>
      <c r="DE123" s="319"/>
      <c r="DF123" s="319"/>
      <c r="DG123" s="319"/>
      <c r="DH123" s="319"/>
      <c r="DI123" s="319"/>
      <c r="DJ123" s="319"/>
      <c r="DK123" s="319"/>
      <c r="DL123" s="319"/>
      <c r="DM123" s="319"/>
      <c r="DN123" s="319"/>
      <c r="DO123" s="319"/>
      <c r="DP123" s="319"/>
      <c r="DQ123" s="319"/>
      <c r="DR123" s="319"/>
      <c r="DS123" s="319"/>
      <c r="DT123" s="319"/>
      <c r="DU123" s="319"/>
      <c r="DV123" s="319"/>
      <c r="DW123" s="319"/>
      <c r="DX123" s="319"/>
      <c r="DY123" s="319"/>
      <c r="DZ123" s="319"/>
      <c r="EA123" s="319"/>
      <c r="EB123" s="319"/>
      <c r="EC123" s="319"/>
      <c r="ED123" s="319"/>
      <c r="EE123" s="319"/>
      <c r="EF123" s="319"/>
      <c r="EG123" s="319"/>
      <c r="EH123" s="319"/>
      <c r="EI123" s="319"/>
      <c r="EJ123" s="319"/>
      <c r="EK123" s="319"/>
      <c r="EL123" s="319"/>
      <c r="EM123" s="319"/>
      <c r="EN123" s="319"/>
      <c r="EO123" s="319"/>
      <c r="EP123" s="319"/>
      <c r="EQ123" s="319"/>
      <c r="ER123" s="319"/>
      <c r="ES123" s="319"/>
      <c r="ET123" s="319"/>
      <c r="EU123" s="319"/>
      <c r="EV123" s="319"/>
      <c r="EW123" s="319"/>
      <c r="EX123" s="319"/>
      <c r="EY123" s="319"/>
      <c r="EZ123" s="319"/>
      <c r="FA123" s="319"/>
      <c r="FB123" s="319"/>
      <c r="FC123" s="319"/>
      <c r="FD123" s="319"/>
      <c r="FE123" s="319"/>
      <c r="FF123" s="319"/>
      <c r="FG123" s="319"/>
      <c r="FH123" s="319"/>
      <c r="FI123" s="319"/>
      <c r="FJ123" s="319"/>
      <c r="FK123" s="319"/>
      <c r="FL123" s="319"/>
      <c r="FM123" s="319"/>
      <c r="FN123" s="319"/>
      <c r="FO123" s="319"/>
      <c r="FP123" s="319"/>
      <c r="FQ123" s="319"/>
      <c r="FR123" s="319"/>
      <c r="FS123" s="319"/>
      <c r="FT123" s="319"/>
      <c r="FU123" s="319"/>
      <c r="FV123" s="319"/>
    </row>
    <row r="124" spans="1:178" x14ac:dyDescent="0.2">
      <c r="A124" s="415" t="s">
        <v>104</v>
      </c>
      <c r="B124" s="310" t="s">
        <v>192</v>
      </c>
      <c r="C124" s="313">
        <v>35</v>
      </c>
      <c r="D124" s="311" t="s">
        <v>37</v>
      </c>
      <c r="E124" s="312" t="s">
        <v>106</v>
      </c>
      <c r="F124" s="313"/>
      <c r="G124" s="313"/>
      <c r="I124" s="316"/>
      <c r="K124" s="354"/>
      <c r="L124" s="355"/>
      <c r="M124" s="355"/>
      <c r="N124" s="355"/>
      <c r="O124" s="357">
        <v>3</v>
      </c>
      <c r="P124" s="307">
        <f>(ROUNDUP(O124,0))*$C124</f>
        <v>105</v>
      </c>
      <c r="Q124" s="307"/>
      <c r="R124" s="308"/>
      <c r="S124" s="319"/>
      <c r="T124" s="319"/>
      <c r="U124" s="319"/>
      <c r="V124" s="319"/>
      <c r="W124" s="319"/>
      <c r="X124" s="319"/>
      <c r="Y124" s="319"/>
      <c r="Z124" s="319"/>
      <c r="AA124" s="319"/>
      <c r="AB124" s="319"/>
      <c r="AC124" s="319"/>
      <c r="AD124" s="319"/>
      <c r="AE124" s="319"/>
      <c r="AF124" s="319"/>
      <c r="AG124" s="319"/>
      <c r="AH124" s="319"/>
      <c r="AI124" s="319"/>
      <c r="AJ124" s="319"/>
      <c r="AK124" s="319"/>
      <c r="AL124" s="319"/>
      <c r="AM124" s="319"/>
      <c r="AN124" s="319"/>
      <c r="AO124" s="319"/>
      <c r="AP124" s="319"/>
      <c r="AQ124" s="319"/>
      <c r="AR124" s="319"/>
      <c r="AS124" s="319"/>
      <c r="AT124" s="319"/>
      <c r="AU124" s="319"/>
      <c r="AV124" s="319"/>
      <c r="AW124" s="319"/>
      <c r="AX124" s="319"/>
      <c r="AY124" s="319"/>
      <c r="AZ124" s="319"/>
      <c r="BA124" s="319"/>
      <c r="BB124" s="319"/>
      <c r="BC124" s="319"/>
      <c r="BD124" s="319"/>
      <c r="BE124" s="319"/>
      <c r="BF124" s="319"/>
      <c r="BG124" s="319"/>
      <c r="BH124" s="319"/>
      <c r="BI124" s="319"/>
      <c r="BJ124" s="319"/>
      <c r="BK124" s="319"/>
      <c r="BL124" s="319"/>
      <c r="BM124" s="319"/>
      <c r="BN124" s="319"/>
      <c r="BO124" s="319"/>
      <c r="BP124" s="319"/>
      <c r="BQ124" s="319"/>
      <c r="BR124" s="319"/>
      <c r="BS124" s="319"/>
      <c r="BT124" s="319"/>
      <c r="BU124" s="319"/>
      <c r="BV124" s="319"/>
      <c r="BW124" s="319"/>
      <c r="BX124" s="319"/>
      <c r="BY124" s="319"/>
      <c r="BZ124" s="319"/>
      <c r="CA124" s="319"/>
      <c r="CB124" s="319"/>
      <c r="CC124" s="319"/>
      <c r="CD124" s="319"/>
      <c r="CE124" s="319"/>
      <c r="CF124" s="319"/>
      <c r="CG124" s="319"/>
      <c r="CH124" s="319"/>
      <c r="CI124" s="319"/>
      <c r="CJ124" s="319"/>
      <c r="CK124" s="319"/>
      <c r="CL124" s="319"/>
      <c r="CM124" s="319"/>
      <c r="CN124" s="319"/>
      <c r="CO124" s="319"/>
      <c r="CP124" s="319"/>
      <c r="CQ124" s="319"/>
      <c r="CR124" s="319"/>
      <c r="CS124" s="319"/>
      <c r="CT124" s="319"/>
      <c r="CU124" s="319"/>
      <c r="CV124" s="319"/>
      <c r="CW124" s="319"/>
      <c r="CX124" s="319"/>
      <c r="CY124" s="319"/>
      <c r="CZ124" s="319"/>
      <c r="DA124" s="319"/>
      <c r="DB124" s="319"/>
      <c r="DC124" s="319"/>
      <c r="DD124" s="319"/>
      <c r="DE124" s="319"/>
      <c r="DF124" s="319"/>
      <c r="DG124" s="319"/>
      <c r="DH124" s="319"/>
      <c r="DI124" s="319"/>
      <c r="DJ124" s="319"/>
      <c r="DK124" s="319"/>
      <c r="DL124" s="319"/>
      <c r="DM124" s="319"/>
      <c r="DN124" s="319"/>
      <c r="DO124" s="319"/>
      <c r="DP124" s="319"/>
      <c r="DQ124" s="319"/>
      <c r="DR124" s="319"/>
      <c r="DS124" s="319"/>
      <c r="DT124" s="319"/>
      <c r="DU124" s="319"/>
      <c r="DV124" s="319"/>
      <c r="DW124" s="319"/>
      <c r="DX124" s="319"/>
      <c r="DY124" s="319"/>
      <c r="DZ124" s="319"/>
      <c r="EA124" s="319"/>
      <c r="EB124" s="319"/>
      <c r="EC124" s="319"/>
      <c r="ED124" s="319"/>
      <c r="EE124" s="319"/>
      <c r="EF124" s="319"/>
      <c r="EG124" s="319"/>
      <c r="EH124" s="319"/>
      <c r="EI124" s="319"/>
      <c r="EJ124" s="319"/>
      <c r="EK124" s="319"/>
      <c r="EL124" s="319"/>
      <c r="EM124" s="319"/>
      <c r="EN124" s="319"/>
      <c r="EO124" s="319"/>
      <c r="EP124" s="319"/>
      <c r="EQ124" s="319"/>
      <c r="ER124" s="319"/>
      <c r="ES124" s="319"/>
      <c r="ET124" s="319"/>
      <c r="EU124" s="319"/>
      <c r="EV124" s="319"/>
      <c r="EW124" s="319"/>
      <c r="EX124" s="319"/>
      <c r="EY124" s="319"/>
      <c r="EZ124" s="319"/>
      <c r="FA124" s="319"/>
      <c r="FB124" s="319"/>
      <c r="FC124" s="319"/>
      <c r="FD124" s="319"/>
      <c r="FE124" s="319"/>
      <c r="FF124" s="319"/>
      <c r="FG124" s="319"/>
      <c r="FH124" s="319"/>
      <c r="FI124" s="319"/>
      <c r="FJ124" s="319"/>
      <c r="FK124" s="319"/>
      <c r="FL124" s="319"/>
      <c r="FM124" s="319"/>
      <c r="FN124" s="319"/>
      <c r="FO124" s="319"/>
      <c r="FP124" s="319"/>
      <c r="FQ124" s="319"/>
      <c r="FR124" s="319"/>
      <c r="FS124" s="319"/>
      <c r="FT124" s="319"/>
      <c r="FU124" s="319"/>
      <c r="FV124" s="319"/>
    </row>
    <row r="125" spans="1:178" x14ac:dyDescent="0.2">
      <c r="A125" s="415" t="s">
        <v>113</v>
      </c>
      <c r="B125" s="310" t="s">
        <v>114</v>
      </c>
      <c r="C125" s="432">
        <v>0.5</v>
      </c>
      <c r="D125" s="319"/>
      <c r="E125" s="319"/>
      <c r="F125" s="433"/>
      <c r="G125" s="433"/>
      <c r="I125" s="316"/>
      <c r="K125" s="354"/>
      <c r="L125" s="355"/>
      <c r="M125" s="355"/>
      <c r="N125" s="355"/>
      <c r="O125" s="357"/>
      <c r="P125" s="307">
        <f>(SUM(P119:P124))*$C125</f>
        <v>202.5</v>
      </c>
      <c r="Q125" s="307"/>
      <c r="R125" s="308"/>
      <c r="S125" s="319"/>
      <c r="T125" s="319"/>
      <c r="U125" s="319"/>
      <c r="V125" s="319"/>
      <c r="W125" s="319"/>
      <c r="X125" s="319"/>
      <c r="Y125" s="319"/>
      <c r="Z125" s="319"/>
      <c r="AA125" s="319"/>
      <c r="AB125" s="319"/>
      <c r="AC125" s="319"/>
      <c r="AD125" s="319"/>
      <c r="AE125" s="319"/>
      <c r="AF125" s="319"/>
      <c r="AG125" s="319"/>
      <c r="AH125" s="319"/>
      <c r="AI125" s="319"/>
      <c r="AJ125" s="319"/>
      <c r="AK125" s="319"/>
      <c r="AL125" s="319"/>
      <c r="AM125" s="319"/>
      <c r="AN125" s="319"/>
      <c r="AO125" s="319"/>
      <c r="AP125" s="319"/>
      <c r="AQ125" s="319"/>
      <c r="AR125" s="319"/>
      <c r="AS125" s="319"/>
      <c r="AT125" s="319"/>
      <c r="AU125" s="319"/>
      <c r="AV125" s="319"/>
      <c r="AW125" s="319"/>
      <c r="AX125" s="319"/>
      <c r="AY125" s="319"/>
      <c r="AZ125" s="319"/>
      <c r="BA125" s="319"/>
      <c r="BB125" s="319"/>
      <c r="BC125" s="319"/>
      <c r="BD125" s="319"/>
      <c r="BE125" s="319"/>
      <c r="BF125" s="319"/>
      <c r="BG125" s="319"/>
      <c r="BH125" s="319"/>
      <c r="BI125" s="319"/>
      <c r="BJ125" s="319"/>
      <c r="BK125" s="319"/>
      <c r="BL125" s="319"/>
      <c r="BM125" s="319"/>
      <c r="BN125" s="319"/>
      <c r="BO125" s="319"/>
      <c r="BP125" s="319"/>
      <c r="BQ125" s="319"/>
      <c r="BR125" s="319"/>
      <c r="BS125" s="319"/>
      <c r="BT125" s="319"/>
      <c r="BU125" s="319"/>
      <c r="BV125" s="319"/>
      <c r="BW125" s="319"/>
      <c r="BX125" s="319"/>
      <c r="BY125" s="319"/>
      <c r="BZ125" s="319"/>
      <c r="CA125" s="319"/>
      <c r="CB125" s="319"/>
      <c r="CC125" s="319"/>
      <c r="CD125" s="319"/>
      <c r="CE125" s="319"/>
      <c r="CF125" s="319"/>
      <c r="CG125" s="319"/>
      <c r="CH125" s="319"/>
      <c r="CI125" s="319"/>
      <c r="CJ125" s="319"/>
      <c r="CK125" s="319"/>
      <c r="CL125" s="319"/>
      <c r="CM125" s="319"/>
      <c r="CN125" s="319"/>
      <c r="CO125" s="319"/>
      <c r="CP125" s="319"/>
      <c r="CQ125" s="319"/>
      <c r="CR125" s="319"/>
      <c r="CS125" s="319"/>
      <c r="CT125" s="319"/>
      <c r="CU125" s="319"/>
      <c r="CV125" s="319"/>
      <c r="CW125" s="319"/>
      <c r="CX125" s="319"/>
      <c r="CY125" s="319"/>
      <c r="CZ125" s="319"/>
      <c r="DA125" s="319"/>
      <c r="DB125" s="319"/>
      <c r="DC125" s="319"/>
      <c r="DD125" s="319"/>
      <c r="DE125" s="319"/>
      <c r="DF125" s="319"/>
      <c r="DG125" s="319"/>
      <c r="DH125" s="319"/>
      <c r="DI125" s="319"/>
      <c r="DJ125" s="319"/>
      <c r="DK125" s="319"/>
      <c r="DL125" s="319"/>
      <c r="DM125" s="319"/>
      <c r="DN125" s="319"/>
      <c r="DO125" s="319"/>
      <c r="DP125" s="319"/>
      <c r="DQ125" s="319"/>
      <c r="DR125" s="319"/>
      <c r="DS125" s="319"/>
      <c r="DT125" s="319"/>
      <c r="DU125" s="319"/>
      <c r="DV125" s="319"/>
      <c r="DW125" s="319"/>
      <c r="DX125" s="319"/>
      <c r="DY125" s="319"/>
      <c r="DZ125" s="319"/>
      <c r="EA125" s="319"/>
      <c r="EB125" s="319"/>
      <c r="EC125" s="319"/>
      <c r="ED125" s="319"/>
      <c r="EE125" s="319"/>
      <c r="EF125" s="319"/>
      <c r="EG125" s="319"/>
      <c r="EH125" s="319"/>
      <c r="EI125" s="319"/>
      <c r="EJ125" s="319"/>
      <c r="EK125" s="319"/>
      <c r="EL125" s="319"/>
      <c r="EM125" s="319"/>
      <c r="EN125" s="319"/>
      <c r="EO125" s="319"/>
      <c r="EP125" s="319"/>
      <c r="EQ125" s="319"/>
      <c r="ER125" s="319"/>
      <c r="ES125" s="319"/>
      <c r="ET125" s="319"/>
      <c r="EU125" s="319"/>
      <c r="EV125" s="319"/>
      <c r="EW125" s="319"/>
      <c r="EX125" s="319"/>
      <c r="EY125" s="319"/>
      <c r="EZ125" s="319"/>
      <c r="FA125" s="319"/>
      <c r="FB125" s="319"/>
      <c r="FC125" s="319"/>
      <c r="FD125" s="319"/>
      <c r="FE125" s="319"/>
      <c r="FF125" s="319"/>
      <c r="FG125" s="319"/>
      <c r="FH125" s="319"/>
      <c r="FI125" s="319"/>
      <c r="FJ125" s="319"/>
      <c r="FK125" s="319"/>
      <c r="FL125" s="319"/>
      <c r="FM125" s="319"/>
      <c r="FN125" s="319"/>
      <c r="FO125" s="319"/>
      <c r="FP125" s="319"/>
      <c r="FQ125" s="319"/>
      <c r="FR125" s="319"/>
      <c r="FS125" s="319"/>
      <c r="FT125" s="319"/>
      <c r="FU125" s="319"/>
      <c r="FV125" s="319"/>
    </row>
    <row r="126" spans="1:178" ht="13.5" thickBot="1" x14ac:dyDescent="0.25">
      <c r="A126" s="415" t="s">
        <v>107</v>
      </c>
      <c r="B126" s="310" t="s">
        <v>108</v>
      </c>
      <c r="C126" s="313">
        <v>50</v>
      </c>
      <c r="D126" s="311" t="s">
        <v>37</v>
      </c>
      <c r="E126" s="312" t="s">
        <v>109</v>
      </c>
      <c r="F126" s="313"/>
      <c r="G126" s="313"/>
      <c r="I126" s="316"/>
      <c r="K126" s="354"/>
      <c r="L126" s="355"/>
      <c r="M126" s="355"/>
      <c r="N126" s="355"/>
      <c r="O126" s="357">
        <v>3</v>
      </c>
      <c r="P126" s="307">
        <f>(ROUND(O126,0))*$C126</f>
        <v>150</v>
      </c>
      <c r="Q126" s="307"/>
      <c r="R126" s="308"/>
      <c r="S126" s="319"/>
      <c r="T126" s="319"/>
      <c r="U126" s="319"/>
      <c r="V126" s="319"/>
      <c r="W126" s="319"/>
      <c r="X126" s="319"/>
      <c r="Y126" s="319"/>
      <c r="Z126" s="319"/>
      <c r="AA126" s="319"/>
      <c r="AB126" s="319"/>
      <c r="AC126" s="319"/>
      <c r="AD126" s="319"/>
      <c r="AE126" s="319"/>
      <c r="AF126" s="319"/>
      <c r="AG126" s="319"/>
      <c r="AH126" s="319"/>
      <c r="AI126" s="319"/>
      <c r="AJ126" s="319"/>
      <c r="AK126" s="319"/>
      <c r="AL126" s="319"/>
      <c r="AM126" s="319"/>
      <c r="AN126" s="319"/>
      <c r="AO126" s="319"/>
      <c r="AP126" s="319"/>
      <c r="AQ126" s="319"/>
      <c r="AR126" s="319"/>
      <c r="AS126" s="319"/>
      <c r="AT126" s="319"/>
      <c r="AU126" s="319"/>
      <c r="AV126" s="319"/>
      <c r="AW126" s="319"/>
      <c r="AX126" s="319"/>
      <c r="AY126" s="319"/>
      <c r="AZ126" s="319"/>
      <c r="BA126" s="319"/>
      <c r="BB126" s="319"/>
      <c r="BC126" s="319"/>
      <c r="BD126" s="319"/>
      <c r="BE126" s="319"/>
      <c r="BF126" s="319"/>
      <c r="BG126" s="319"/>
      <c r="BH126" s="319"/>
      <c r="BI126" s="319"/>
      <c r="BJ126" s="319"/>
      <c r="BK126" s="319"/>
      <c r="BL126" s="319"/>
      <c r="BM126" s="319"/>
      <c r="BN126" s="319"/>
      <c r="BO126" s="319"/>
      <c r="BP126" s="319"/>
      <c r="BQ126" s="319"/>
      <c r="BR126" s="319"/>
      <c r="BS126" s="319"/>
      <c r="BT126" s="319"/>
      <c r="BU126" s="319"/>
      <c r="BV126" s="319"/>
      <c r="BW126" s="319"/>
      <c r="BX126" s="319"/>
      <c r="BY126" s="319"/>
      <c r="BZ126" s="319"/>
      <c r="CA126" s="319"/>
      <c r="CB126" s="319"/>
      <c r="CC126" s="319"/>
      <c r="CD126" s="319"/>
      <c r="CE126" s="319"/>
      <c r="CF126" s="319"/>
      <c r="CG126" s="319"/>
      <c r="CH126" s="319"/>
      <c r="CI126" s="319"/>
      <c r="CJ126" s="319"/>
      <c r="CK126" s="319"/>
      <c r="CL126" s="319"/>
      <c r="CM126" s="319"/>
      <c r="CN126" s="319"/>
      <c r="CO126" s="319"/>
      <c r="CP126" s="319"/>
      <c r="CQ126" s="319"/>
      <c r="CR126" s="319"/>
      <c r="CS126" s="319"/>
      <c r="CT126" s="319"/>
      <c r="CU126" s="319"/>
      <c r="CV126" s="319"/>
      <c r="CW126" s="319"/>
      <c r="CX126" s="319"/>
      <c r="CY126" s="319"/>
      <c r="CZ126" s="319"/>
      <c r="DA126" s="319"/>
      <c r="DB126" s="319"/>
      <c r="DC126" s="319"/>
      <c r="DD126" s="319"/>
      <c r="DE126" s="319"/>
      <c r="DF126" s="319"/>
      <c r="DG126" s="319"/>
      <c r="DH126" s="319"/>
      <c r="DI126" s="319"/>
      <c r="DJ126" s="319"/>
      <c r="DK126" s="319"/>
      <c r="DL126" s="319"/>
      <c r="DM126" s="319"/>
      <c r="DN126" s="319"/>
      <c r="DO126" s="319"/>
      <c r="DP126" s="319"/>
      <c r="DQ126" s="319"/>
      <c r="DR126" s="319"/>
      <c r="DS126" s="319"/>
      <c r="DT126" s="319"/>
      <c r="DU126" s="319"/>
      <c r="DV126" s="319"/>
      <c r="DW126" s="319"/>
      <c r="DX126" s="319"/>
      <c r="DY126" s="319"/>
      <c r="DZ126" s="319"/>
      <c r="EA126" s="319"/>
      <c r="EB126" s="319"/>
      <c r="EC126" s="319"/>
      <c r="ED126" s="319"/>
      <c r="EE126" s="319"/>
      <c r="EF126" s="319"/>
      <c r="EG126" s="319"/>
      <c r="EH126" s="319"/>
      <c r="EI126" s="319"/>
      <c r="EJ126" s="319"/>
      <c r="EK126" s="319"/>
      <c r="EL126" s="319"/>
      <c r="EM126" s="319"/>
      <c r="EN126" s="319"/>
      <c r="EO126" s="319"/>
      <c r="EP126" s="319"/>
      <c r="EQ126" s="319"/>
      <c r="ER126" s="319"/>
      <c r="ES126" s="319"/>
      <c r="ET126" s="319"/>
      <c r="EU126" s="319"/>
      <c r="EV126" s="319"/>
      <c r="EW126" s="319"/>
      <c r="EX126" s="319"/>
      <c r="EY126" s="319"/>
      <c r="EZ126" s="319"/>
      <c r="FA126" s="319"/>
      <c r="FB126" s="319"/>
      <c r="FC126" s="319"/>
      <c r="FD126" s="319"/>
      <c r="FE126" s="319"/>
      <c r="FF126" s="319"/>
      <c r="FG126" s="319"/>
      <c r="FH126" s="319"/>
      <c r="FI126" s="319"/>
      <c r="FJ126" s="319"/>
      <c r="FK126" s="319"/>
      <c r="FL126" s="319"/>
      <c r="FM126" s="319"/>
      <c r="FN126" s="319"/>
      <c r="FO126" s="319"/>
      <c r="FP126" s="319"/>
      <c r="FQ126" s="319"/>
      <c r="FR126" s="319"/>
      <c r="FS126" s="319"/>
      <c r="FT126" s="319"/>
      <c r="FU126" s="319"/>
      <c r="FV126" s="319"/>
    </row>
    <row r="127" spans="1:178" ht="39" thickBot="1" x14ac:dyDescent="0.25">
      <c r="A127" s="430" t="s">
        <v>194</v>
      </c>
      <c r="B127" s="310"/>
      <c r="C127" s="313">
        <v>160</v>
      </c>
      <c r="D127" s="311" t="s">
        <v>37</v>
      </c>
      <c r="E127" s="434" t="s">
        <v>195</v>
      </c>
      <c r="F127" s="313"/>
      <c r="G127" s="313"/>
      <c r="I127" s="315" t="s">
        <v>433</v>
      </c>
      <c r="J127" s="413">
        <v>3</v>
      </c>
      <c r="K127" s="354"/>
      <c r="L127" s="374"/>
      <c r="M127" s="374"/>
      <c r="N127" s="355"/>
      <c r="O127" s="413">
        <f>$J127</f>
        <v>3</v>
      </c>
      <c r="P127" s="307">
        <f>O127*$C127</f>
        <v>480</v>
      </c>
      <c r="Q127" s="307"/>
      <c r="R127" s="308"/>
      <c r="S127" s="319" t="s">
        <v>465</v>
      </c>
      <c r="T127" s="319"/>
      <c r="U127" s="319"/>
      <c r="V127" s="319"/>
      <c r="W127" s="319"/>
      <c r="X127" s="319" t="s">
        <v>434</v>
      </c>
      <c r="Y127" s="319"/>
      <c r="Z127" s="319"/>
      <c r="AA127" s="319"/>
      <c r="AB127" s="319"/>
      <c r="AC127" s="319"/>
      <c r="AD127" s="319"/>
      <c r="AE127" s="319"/>
      <c r="AF127" s="319"/>
      <c r="AG127" s="319"/>
      <c r="AH127" s="319"/>
      <c r="AI127" s="319"/>
      <c r="AJ127" s="319"/>
      <c r="AK127" s="319"/>
      <c r="AL127" s="319"/>
      <c r="AM127" s="319"/>
      <c r="AN127" s="319"/>
      <c r="AO127" s="319"/>
      <c r="AP127" s="319"/>
      <c r="AQ127" s="319"/>
      <c r="AR127" s="319"/>
      <c r="AS127" s="319"/>
      <c r="AT127" s="319"/>
      <c r="AU127" s="319"/>
      <c r="AV127" s="319"/>
      <c r="AW127" s="319"/>
      <c r="AX127" s="319"/>
      <c r="AY127" s="319"/>
      <c r="AZ127" s="319"/>
      <c r="BA127" s="319"/>
      <c r="BB127" s="319"/>
      <c r="BC127" s="319"/>
      <c r="BD127" s="319"/>
      <c r="BE127" s="319"/>
      <c r="BF127" s="319"/>
      <c r="BG127" s="319"/>
      <c r="BH127" s="319"/>
      <c r="BI127" s="319"/>
      <c r="BJ127" s="319"/>
      <c r="BK127" s="319"/>
      <c r="BL127" s="319"/>
      <c r="BM127" s="319"/>
      <c r="BN127" s="319"/>
      <c r="BO127" s="319"/>
      <c r="BP127" s="319"/>
      <c r="BQ127" s="319"/>
      <c r="BR127" s="319"/>
      <c r="BS127" s="319"/>
      <c r="BT127" s="319"/>
      <c r="BU127" s="319"/>
      <c r="BV127" s="319"/>
      <c r="BW127" s="319"/>
      <c r="BX127" s="319"/>
      <c r="BY127" s="319"/>
      <c r="BZ127" s="319"/>
      <c r="CA127" s="319"/>
      <c r="CB127" s="319"/>
      <c r="CC127" s="319"/>
      <c r="CD127" s="319"/>
      <c r="CE127" s="319"/>
      <c r="CF127" s="319"/>
      <c r="CG127" s="319"/>
      <c r="CH127" s="319"/>
      <c r="CI127" s="319"/>
      <c r="CJ127" s="319"/>
      <c r="CK127" s="319"/>
      <c r="CL127" s="319"/>
      <c r="CM127" s="319"/>
      <c r="CN127" s="319"/>
      <c r="CO127" s="319"/>
      <c r="CP127" s="319"/>
      <c r="CQ127" s="319"/>
      <c r="CR127" s="319"/>
      <c r="CS127" s="319"/>
      <c r="CT127" s="319"/>
      <c r="CU127" s="319"/>
      <c r="CV127" s="319"/>
      <c r="CW127" s="319"/>
      <c r="CX127" s="319"/>
      <c r="CY127" s="319"/>
      <c r="CZ127" s="319"/>
      <c r="DA127" s="319"/>
      <c r="DB127" s="319"/>
      <c r="DC127" s="319"/>
      <c r="DD127" s="319"/>
      <c r="DE127" s="319"/>
      <c r="DF127" s="319"/>
      <c r="DG127" s="319"/>
      <c r="DH127" s="319"/>
      <c r="DI127" s="319"/>
      <c r="DJ127" s="319"/>
      <c r="DK127" s="319"/>
      <c r="DL127" s="319"/>
      <c r="DM127" s="319"/>
      <c r="DN127" s="319"/>
      <c r="DO127" s="319"/>
      <c r="DP127" s="319"/>
      <c r="DQ127" s="319"/>
      <c r="DR127" s="319"/>
      <c r="DS127" s="319"/>
      <c r="DT127" s="319"/>
      <c r="DU127" s="319"/>
      <c r="DV127" s="319"/>
      <c r="DW127" s="319"/>
      <c r="DX127" s="319"/>
      <c r="DY127" s="319"/>
      <c r="DZ127" s="319"/>
      <c r="EA127" s="319"/>
      <c r="EB127" s="319"/>
      <c r="EC127" s="319"/>
      <c r="ED127" s="319"/>
      <c r="EE127" s="319"/>
      <c r="EF127" s="319"/>
      <c r="EG127" s="319"/>
      <c r="EH127" s="319"/>
      <c r="EI127" s="319"/>
      <c r="EJ127" s="319"/>
      <c r="EK127" s="319"/>
      <c r="EL127" s="319"/>
      <c r="EM127" s="319"/>
      <c r="EN127" s="319"/>
      <c r="EO127" s="319"/>
      <c r="EP127" s="319"/>
      <c r="EQ127" s="319"/>
      <c r="ER127" s="319"/>
      <c r="ES127" s="319"/>
      <c r="ET127" s="319"/>
      <c r="EU127" s="319"/>
      <c r="EV127" s="319"/>
      <c r="EW127" s="319"/>
      <c r="EX127" s="319"/>
      <c r="EY127" s="319"/>
      <c r="EZ127" s="319"/>
      <c r="FA127" s="319"/>
      <c r="FB127" s="319"/>
      <c r="FC127" s="319"/>
      <c r="FD127" s="319"/>
      <c r="FE127" s="319"/>
      <c r="FF127" s="319"/>
      <c r="FG127" s="319"/>
      <c r="FH127" s="319"/>
      <c r="FI127" s="319"/>
      <c r="FJ127" s="319"/>
      <c r="FK127" s="319"/>
      <c r="FL127" s="319"/>
      <c r="FM127" s="319"/>
      <c r="FN127" s="319"/>
      <c r="FO127" s="319"/>
      <c r="FP127" s="319"/>
      <c r="FQ127" s="319"/>
      <c r="FR127" s="319"/>
      <c r="FS127" s="319"/>
      <c r="FT127" s="319"/>
      <c r="FU127" s="319"/>
      <c r="FV127" s="319"/>
    </row>
    <row r="128" spans="1:178" ht="26.25" thickBot="1" x14ac:dyDescent="0.25">
      <c r="A128" s="430" t="s">
        <v>196</v>
      </c>
      <c r="B128" s="310" t="s">
        <v>343</v>
      </c>
      <c r="C128" s="313">
        <v>85</v>
      </c>
      <c r="D128" s="311" t="s">
        <v>37</v>
      </c>
      <c r="E128" s="312" t="s">
        <v>330</v>
      </c>
      <c r="F128" s="313"/>
      <c r="G128" s="313"/>
      <c r="I128" s="315" t="s">
        <v>342</v>
      </c>
      <c r="J128" s="413">
        <v>18</v>
      </c>
      <c r="K128" s="354"/>
      <c r="L128" s="374"/>
      <c r="M128" s="356"/>
      <c r="N128" s="413">
        <f>$J128</f>
        <v>18</v>
      </c>
      <c r="O128" s="352"/>
      <c r="P128" s="307">
        <f>N128*$C128</f>
        <v>1530</v>
      </c>
      <c r="Q128" s="307"/>
      <c r="R128" s="308"/>
      <c r="S128" s="319"/>
      <c r="T128" s="319"/>
      <c r="U128" s="319"/>
      <c r="V128" s="319"/>
      <c r="W128" s="319"/>
      <c r="X128" s="319"/>
      <c r="Y128" s="319"/>
      <c r="Z128" s="319"/>
      <c r="AA128" s="319"/>
      <c r="AB128" s="319"/>
      <c r="AC128" s="319"/>
      <c r="AD128" s="319"/>
      <c r="AE128" s="319"/>
      <c r="AF128" s="319"/>
      <c r="AG128" s="319"/>
      <c r="AH128" s="319"/>
      <c r="AI128" s="319"/>
      <c r="AJ128" s="319"/>
      <c r="AK128" s="319"/>
      <c r="AL128" s="319"/>
      <c r="AM128" s="319"/>
      <c r="AN128" s="319"/>
      <c r="AO128" s="319"/>
      <c r="AP128" s="319"/>
      <c r="AQ128" s="319"/>
      <c r="AR128" s="319"/>
      <c r="AS128" s="319"/>
      <c r="AT128" s="319"/>
      <c r="AU128" s="319"/>
      <c r="AV128" s="319"/>
      <c r="AW128" s="319"/>
      <c r="AX128" s="319"/>
      <c r="AY128" s="319"/>
      <c r="AZ128" s="319"/>
      <c r="BA128" s="319"/>
      <c r="BB128" s="319"/>
      <c r="BC128" s="319"/>
      <c r="BD128" s="319"/>
      <c r="BE128" s="319"/>
      <c r="BF128" s="319"/>
      <c r="BG128" s="319"/>
      <c r="BH128" s="319"/>
      <c r="BI128" s="319"/>
      <c r="BJ128" s="319"/>
      <c r="BK128" s="319"/>
      <c r="BL128" s="319"/>
      <c r="BM128" s="319"/>
      <c r="BN128" s="319"/>
      <c r="BO128" s="319"/>
      <c r="BP128" s="319"/>
      <c r="BQ128" s="319"/>
      <c r="BR128" s="319"/>
      <c r="BS128" s="319"/>
      <c r="BT128" s="319"/>
      <c r="BU128" s="319"/>
      <c r="BV128" s="319"/>
      <c r="BW128" s="319"/>
      <c r="BX128" s="319"/>
      <c r="BY128" s="319"/>
      <c r="BZ128" s="319"/>
      <c r="CA128" s="319"/>
      <c r="CB128" s="319"/>
      <c r="CC128" s="319"/>
      <c r="CD128" s="319"/>
      <c r="CE128" s="319"/>
      <c r="CF128" s="319"/>
      <c r="CG128" s="319"/>
      <c r="CH128" s="319"/>
      <c r="CI128" s="319"/>
      <c r="CJ128" s="319"/>
      <c r="CK128" s="319"/>
      <c r="CL128" s="319"/>
      <c r="CM128" s="319"/>
      <c r="CN128" s="319"/>
      <c r="CO128" s="319"/>
      <c r="CP128" s="319"/>
      <c r="CQ128" s="319"/>
      <c r="CR128" s="319"/>
      <c r="CS128" s="319"/>
      <c r="CT128" s="319"/>
      <c r="CU128" s="319"/>
      <c r="CV128" s="319"/>
      <c r="CW128" s="319"/>
      <c r="CX128" s="319"/>
      <c r="CY128" s="319"/>
      <c r="CZ128" s="319"/>
      <c r="DA128" s="319"/>
      <c r="DB128" s="319"/>
      <c r="DC128" s="319"/>
      <c r="DD128" s="319"/>
      <c r="DE128" s="319"/>
      <c r="DF128" s="319"/>
      <c r="DG128" s="319"/>
      <c r="DH128" s="319"/>
      <c r="DI128" s="319"/>
      <c r="DJ128" s="319"/>
      <c r="DK128" s="319"/>
      <c r="DL128" s="319"/>
      <c r="DM128" s="319"/>
      <c r="DN128" s="319"/>
      <c r="DO128" s="319"/>
      <c r="DP128" s="319"/>
      <c r="DQ128" s="319"/>
      <c r="DR128" s="319"/>
      <c r="DS128" s="319"/>
      <c r="DT128" s="319"/>
      <c r="DU128" s="319"/>
      <c r="DV128" s="319"/>
      <c r="DW128" s="319"/>
      <c r="DX128" s="319"/>
      <c r="DY128" s="319"/>
      <c r="DZ128" s="319"/>
      <c r="EA128" s="319"/>
      <c r="EB128" s="319"/>
      <c r="EC128" s="319"/>
      <c r="ED128" s="319"/>
      <c r="EE128" s="319"/>
      <c r="EF128" s="319"/>
      <c r="EG128" s="319"/>
      <c r="EH128" s="319"/>
      <c r="EI128" s="319"/>
      <c r="EJ128" s="319"/>
      <c r="EK128" s="319"/>
      <c r="EL128" s="319"/>
      <c r="EM128" s="319"/>
      <c r="EN128" s="319"/>
      <c r="EO128" s="319"/>
      <c r="EP128" s="319"/>
      <c r="EQ128" s="319"/>
      <c r="ER128" s="319"/>
      <c r="ES128" s="319"/>
      <c r="ET128" s="319"/>
      <c r="EU128" s="319"/>
      <c r="EV128" s="319"/>
      <c r="EW128" s="319"/>
      <c r="EX128" s="319"/>
      <c r="EY128" s="319"/>
      <c r="EZ128" s="319"/>
      <c r="FA128" s="319"/>
      <c r="FB128" s="319"/>
      <c r="FC128" s="319"/>
      <c r="FD128" s="319"/>
      <c r="FE128" s="319"/>
      <c r="FF128" s="319"/>
      <c r="FG128" s="319"/>
      <c r="FH128" s="319"/>
      <c r="FI128" s="319"/>
      <c r="FJ128" s="319"/>
      <c r="FK128" s="319"/>
      <c r="FL128" s="319"/>
      <c r="FM128" s="319"/>
      <c r="FN128" s="319"/>
      <c r="FO128" s="319"/>
      <c r="FP128" s="319"/>
      <c r="FQ128" s="319"/>
      <c r="FR128" s="319"/>
      <c r="FS128" s="319"/>
      <c r="FT128" s="319"/>
      <c r="FU128" s="319"/>
      <c r="FV128" s="319"/>
    </row>
    <row r="129" spans="1:178" ht="28.5" customHeight="1" thickBot="1" x14ac:dyDescent="0.25">
      <c r="A129" s="430" t="s">
        <v>202</v>
      </c>
      <c r="B129" s="310" t="s">
        <v>335</v>
      </c>
      <c r="C129" s="313">
        <v>120</v>
      </c>
      <c r="D129" s="311" t="s">
        <v>37</v>
      </c>
      <c r="E129" s="312" t="s">
        <v>180</v>
      </c>
      <c r="F129" s="313"/>
      <c r="G129" s="313"/>
      <c r="I129" s="315" t="s">
        <v>436</v>
      </c>
      <c r="J129" s="413">
        <v>1</v>
      </c>
      <c r="K129" s="361"/>
      <c r="L129" s="356">
        <f>O129</f>
        <v>1</v>
      </c>
      <c r="M129" s="356"/>
      <c r="N129" s="374">
        <f>O129</f>
        <v>1</v>
      </c>
      <c r="O129" s="413">
        <f>$J129</f>
        <v>1</v>
      </c>
      <c r="P129" s="307">
        <f>O129*$C129</f>
        <v>120</v>
      </c>
      <c r="Q129" s="307"/>
      <c r="R129" s="308"/>
      <c r="S129" s="319"/>
      <c r="T129" s="319"/>
      <c r="U129" s="319"/>
      <c r="V129" s="319"/>
      <c r="W129" s="319"/>
      <c r="X129" s="319"/>
      <c r="Y129" s="319"/>
      <c r="Z129" s="319"/>
      <c r="AA129" s="319"/>
      <c r="AB129" s="319"/>
      <c r="AC129" s="319"/>
      <c r="AD129" s="319"/>
      <c r="AE129" s="319"/>
      <c r="AF129" s="319"/>
      <c r="AG129" s="319"/>
      <c r="AH129" s="319"/>
      <c r="AI129" s="319"/>
      <c r="AJ129" s="319"/>
      <c r="AK129" s="319"/>
      <c r="AL129" s="319"/>
      <c r="AM129" s="319"/>
      <c r="AN129" s="319"/>
      <c r="AO129" s="319"/>
      <c r="AP129" s="319"/>
      <c r="AQ129" s="319"/>
      <c r="AR129" s="319"/>
      <c r="AS129" s="319"/>
      <c r="AT129" s="319"/>
      <c r="AU129" s="319"/>
      <c r="AV129" s="319"/>
      <c r="AW129" s="319"/>
      <c r="AX129" s="319"/>
      <c r="AY129" s="319"/>
      <c r="AZ129" s="319"/>
      <c r="BA129" s="319"/>
      <c r="BB129" s="319"/>
      <c r="BC129" s="319"/>
      <c r="BD129" s="319"/>
      <c r="BE129" s="319"/>
      <c r="BF129" s="319"/>
      <c r="BG129" s="319"/>
      <c r="BH129" s="319"/>
      <c r="BI129" s="319"/>
      <c r="BJ129" s="319"/>
      <c r="BK129" s="319"/>
      <c r="BL129" s="319"/>
      <c r="BM129" s="319"/>
      <c r="BN129" s="319"/>
      <c r="BO129" s="319"/>
      <c r="BP129" s="319"/>
      <c r="BQ129" s="319"/>
      <c r="BR129" s="319"/>
      <c r="BS129" s="319"/>
      <c r="BT129" s="319"/>
      <c r="BU129" s="319"/>
      <c r="BV129" s="319"/>
      <c r="BW129" s="319"/>
      <c r="BX129" s="319"/>
      <c r="BY129" s="319"/>
      <c r="BZ129" s="319"/>
      <c r="CA129" s="319"/>
      <c r="CB129" s="319"/>
      <c r="CC129" s="319"/>
      <c r="CD129" s="319"/>
      <c r="CE129" s="319"/>
      <c r="CF129" s="319"/>
      <c r="CG129" s="319"/>
      <c r="CH129" s="319"/>
      <c r="CI129" s="319"/>
      <c r="CJ129" s="319"/>
      <c r="CK129" s="319"/>
      <c r="CL129" s="319"/>
      <c r="CM129" s="319"/>
      <c r="CN129" s="319"/>
      <c r="CO129" s="319"/>
      <c r="CP129" s="319"/>
      <c r="CQ129" s="319"/>
      <c r="CR129" s="319"/>
      <c r="CS129" s="319"/>
      <c r="CT129" s="319"/>
      <c r="CU129" s="319"/>
      <c r="CV129" s="319"/>
      <c r="CW129" s="319"/>
      <c r="CX129" s="319"/>
      <c r="CY129" s="319"/>
      <c r="CZ129" s="319"/>
      <c r="DA129" s="319"/>
      <c r="DB129" s="319"/>
      <c r="DC129" s="319"/>
      <c r="DD129" s="319"/>
      <c r="DE129" s="319"/>
      <c r="DF129" s="319"/>
      <c r="DG129" s="319"/>
      <c r="DH129" s="319"/>
      <c r="DI129" s="319"/>
      <c r="DJ129" s="319"/>
      <c r="DK129" s="319"/>
      <c r="DL129" s="319"/>
      <c r="DM129" s="319"/>
      <c r="DN129" s="319"/>
      <c r="DO129" s="319"/>
      <c r="DP129" s="319"/>
      <c r="DQ129" s="319"/>
      <c r="DR129" s="319"/>
      <c r="DS129" s="319"/>
      <c r="DT129" s="319"/>
      <c r="DU129" s="319"/>
      <c r="DV129" s="319"/>
      <c r="DW129" s="319"/>
      <c r="DX129" s="319"/>
      <c r="DY129" s="319"/>
      <c r="DZ129" s="319"/>
      <c r="EA129" s="319"/>
      <c r="EB129" s="319"/>
      <c r="EC129" s="319"/>
      <c r="ED129" s="319"/>
      <c r="EE129" s="319"/>
      <c r="EF129" s="319"/>
      <c r="EG129" s="319"/>
      <c r="EH129" s="319"/>
      <c r="EI129" s="319"/>
      <c r="EJ129" s="319"/>
      <c r="EK129" s="319"/>
      <c r="EL129" s="319"/>
      <c r="EM129" s="319"/>
      <c r="EN129" s="319"/>
      <c r="EO129" s="319"/>
      <c r="EP129" s="319"/>
      <c r="EQ129" s="319"/>
      <c r="ER129" s="319"/>
      <c r="ES129" s="319"/>
      <c r="ET129" s="319"/>
      <c r="EU129" s="319"/>
      <c r="EV129" s="319"/>
      <c r="EW129" s="319"/>
      <c r="EX129" s="319"/>
      <c r="EY129" s="319"/>
      <c r="EZ129" s="319"/>
      <c r="FA129" s="319"/>
      <c r="FB129" s="319"/>
      <c r="FC129" s="319"/>
      <c r="FD129" s="319"/>
      <c r="FE129" s="319"/>
      <c r="FF129" s="319"/>
      <c r="FG129" s="319"/>
      <c r="FH129" s="319"/>
      <c r="FI129" s="319"/>
      <c r="FJ129" s="319"/>
      <c r="FK129" s="319"/>
      <c r="FL129" s="319"/>
      <c r="FM129" s="319"/>
      <c r="FN129" s="319"/>
      <c r="FO129" s="319"/>
      <c r="FP129" s="319"/>
      <c r="FQ129" s="319"/>
      <c r="FR129" s="319"/>
      <c r="FS129" s="319"/>
      <c r="FT129" s="319"/>
      <c r="FU129" s="319"/>
      <c r="FV129" s="319"/>
    </row>
    <row r="130" spans="1:178" ht="26.25" thickBot="1" x14ac:dyDescent="0.25">
      <c r="A130" s="430" t="s">
        <v>203</v>
      </c>
      <c r="B130" s="310" t="s">
        <v>337</v>
      </c>
      <c r="C130" s="313">
        <v>100</v>
      </c>
      <c r="D130" s="311" t="s">
        <v>37</v>
      </c>
      <c r="E130" s="312" t="s">
        <v>180</v>
      </c>
      <c r="F130" s="313"/>
      <c r="G130" s="313"/>
      <c r="I130" s="315" t="s">
        <v>436</v>
      </c>
      <c r="J130" s="413">
        <v>0</v>
      </c>
      <c r="K130" s="361"/>
      <c r="L130" s="356">
        <f>O130</f>
        <v>0</v>
      </c>
      <c r="M130" s="356">
        <f>O130*4</f>
        <v>0</v>
      </c>
      <c r="N130" s="374"/>
      <c r="O130" s="413">
        <f>$J130</f>
        <v>0</v>
      </c>
      <c r="P130" s="307">
        <f>O130*$C130</f>
        <v>0</v>
      </c>
      <c r="Q130" s="307"/>
      <c r="R130" s="308"/>
      <c r="S130" s="319"/>
      <c r="T130" s="319"/>
      <c r="U130" s="319"/>
      <c r="V130" s="319"/>
      <c r="W130" s="319"/>
      <c r="X130" s="319"/>
      <c r="Y130" s="319"/>
      <c r="Z130" s="319"/>
      <c r="AA130" s="319"/>
      <c r="AB130" s="319"/>
      <c r="AC130" s="319"/>
      <c r="AD130" s="319"/>
      <c r="AE130" s="319"/>
      <c r="AF130" s="319"/>
      <c r="AG130" s="319"/>
      <c r="AH130" s="319"/>
      <c r="AI130" s="319"/>
      <c r="AJ130" s="319"/>
      <c r="AK130" s="319"/>
      <c r="AL130" s="319"/>
      <c r="AM130" s="319"/>
      <c r="AN130" s="319"/>
      <c r="AO130" s="319"/>
      <c r="AP130" s="319"/>
      <c r="AQ130" s="319"/>
      <c r="AR130" s="319"/>
      <c r="AS130" s="319"/>
      <c r="AT130" s="319"/>
      <c r="AU130" s="319"/>
      <c r="AV130" s="319"/>
      <c r="AW130" s="319"/>
      <c r="AX130" s="319"/>
      <c r="AY130" s="319"/>
      <c r="AZ130" s="319"/>
      <c r="BA130" s="319"/>
      <c r="BB130" s="319"/>
      <c r="BC130" s="319"/>
      <c r="BD130" s="319"/>
      <c r="BE130" s="319"/>
      <c r="BF130" s="319"/>
      <c r="BG130" s="319"/>
      <c r="BH130" s="319"/>
      <c r="BI130" s="319"/>
      <c r="BJ130" s="319"/>
      <c r="BK130" s="319"/>
      <c r="BL130" s="319"/>
      <c r="BM130" s="319"/>
      <c r="BN130" s="319"/>
      <c r="BO130" s="319"/>
      <c r="BP130" s="319"/>
      <c r="BQ130" s="319"/>
      <c r="BR130" s="319"/>
      <c r="BS130" s="319"/>
      <c r="BT130" s="319"/>
      <c r="BU130" s="319"/>
      <c r="BV130" s="319"/>
      <c r="BW130" s="319"/>
      <c r="BX130" s="319"/>
      <c r="BY130" s="319"/>
      <c r="BZ130" s="319"/>
      <c r="CA130" s="319"/>
      <c r="CB130" s="319"/>
      <c r="CC130" s="319"/>
      <c r="CD130" s="319"/>
      <c r="CE130" s="319"/>
      <c r="CF130" s="319"/>
      <c r="CG130" s="319"/>
      <c r="CH130" s="319"/>
      <c r="CI130" s="319"/>
      <c r="CJ130" s="319"/>
      <c r="CK130" s="319"/>
      <c r="CL130" s="319"/>
      <c r="CM130" s="319"/>
      <c r="CN130" s="319"/>
      <c r="CO130" s="319"/>
      <c r="CP130" s="319"/>
      <c r="CQ130" s="319"/>
      <c r="CR130" s="319"/>
      <c r="CS130" s="319"/>
      <c r="CT130" s="319"/>
      <c r="CU130" s="319"/>
      <c r="CV130" s="319"/>
      <c r="CW130" s="319"/>
      <c r="CX130" s="319"/>
      <c r="CY130" s="319"/>
      <c r="CZ130" s="319"/>
      <c r="DA130" s="319"/>
      <c r="DB130" s="319"/>
      <c r="DC130" s="319"/>
      <c r="DD130" s="319"/>
      <c r="DE130" s="319"/>
      <c r="DF130" s="319"/>
      <c r="DG130" s="319"/>
      <c r="DH130" s="319"/>
      <c r="DI130" s="319"/>
      <c r="DJ130" s="319"/>
      <c r="DK130" s="319"/>
      <c r="DL130" s="319"/>
      <c r="DM130" s="319"/>
      <c r="DN130" s="319"/>
      <c r="DO130" s="319"/>
      <c r="DP130" s="319"/>
      <c r="DQ130" s="319"/>
      <c r="DR130" s="319"/>
      <c r="DS130" s="319"/>
      <c r="DT130" s="319"/>
      <c r="DU130" s="319"/>
      <c r="DV130" s="319"/>
      <c r="DW130" s="319"/>
      <c r="DX130" s="319"/>
      <c r="DY130" s="319"/>
      <c r="DZ130" s="319"/>
      <c r="EA130" s="319"/>
      <c r="EB130" s="319"/>
      <c r="EC130" s="319"/>
      <c r="ED130" s="319"/>
      <c r="EE130" s="319"/>
      <c r="EF130" s="319"/>
      <c r="EG130" s="319"/>
      <c r="EH130" s="319"/>
      <c r="EI130" s="319"/>
      <c r="EJ130" s="319"/>
      <c r="EK130" s="319"/>
      <c r="EL130" s="319"/>
      <c r="EM130" s="319"/>
      <c r="EN130" s="319"/>
      <c r="EO130" s="319"/>
      <c r="EP130" s="319"/>
      <c r="EQ130" s="319"/>
      <c r="ER130" s="319"/>
      <c r="ES130" s="319"/>
      <c r="ET130" s="319"/>
      <c r="EU130" s="319"/>
      <c r="EV130" s="319"/>
      <c r="EW130" s="319"/>
      <c r="EX130" s="319"/>
      <c r="EY130" s="319"/>
      <c r="EZ130" s="319"/>
      <c r="FA130" s="319"/>
      <c r="FB130" s="319"/>
      <c r="FC130" s="319"/>
      <c r="FD130" s="319"/>
      <c r="FE130" s="319"/>
      <c r="FF130" s="319"/>
      <c r="FG130" s="319"/>
      <c r="FH130" s="319"/>
      <c r="FI130" s="319"/>
      <c r="FJ130" s="319"/>
      <c r="FK130" s="319"/>
      <c r="FL130" s="319"/>
      <c r="FM130" s="319"/>
      <c r="FN130" s="319"/>
      <c r="FO130" s="319"/>
      <c r="FP130" s="319"/>
      <c r="FQ130" s="319"/>
      <c r="FR130" s="319"/>
      <c r="FS130" s="319"/>
      <c r="FT130" s="319"/>
      <c r="FU130" s="319"/>
      <c r="FV130" s="319"/>
    </row>
    <row r="131" spans="1:178" ht="26.25" thickBot="1" x14ac:dyDescent="0.25">
      <c r="A131" s="430" t="s">
        <v>205</v>
      </c>
      <c r="B131" s="310" t="s">
        <v>338</v>
      </c>
      <c r="C131" s="313">
        <v>150</v>
      </c>
      <c r="D131" s="311" t="s">
        <v>37</v>
      </c>
      <c r="E131" s="312" t="s">
        <v>180</v>
      </c>
      <c r="F131" s="313"/>
      <c r="G131" s="313"/>
      <c r="I131" s="315" t="s">
        <v>436</v>
      </c>
      <c r="J131" s="413">
        <v>1</v>
      </c>
      <c r="K131" s="361"/>
      <c r="L131" s="356">
        <f>O131</f>
        <v>1</v>
      </c>
      <c r="M131" s="356">
        <f>O131*4</f>
        <v>4</v>
      </c>
      <c r="N131" s="374"/>
      <c r="O131" s="413">
        <f>$J131</f>
        <v>1</v>
      </c>
      <c r="P131" s="307">
        <f>O131*$C131</f>
        <v>150</v>
      </c>
      <c r="Q131" s="307"/>
      <c r="R131" s="308"/>
      <c r="S131" s="319"/>
      <c r="T131" s="319"/>
      <c r="U131" s="319"/>
      <c r="V131" s="319"/>
      <c r="W131" s="319"/>
      <c r="X131" s="319"/>
      <c r="Y131" s="319"/>
      <c r="Z131" s="319"/>
      <c r="AA131" s="319"/>
      <c r="AB131" s="319"/>
      <c r="AC131" s="319"/>
      <c r="AD131" s="319"/>
      <c r="AE131" s="319"/>
      <c r="AF131" s="319"/>
      <c r="AG131" s="319"/>
      <c r="AH131" s="319"/>
      <c r="AI131" s="319"/>
      <c r="AJ131" s="319"/>
      <c r="AK131" s="319"/>
      <c r="AL131" s="319"/>
      <c r="AM131" s="319"/>
      <c r="AN131" s="319"/>
      <c r="AO131" s="319"/>
      <c r="AP131" s="319"/>
      <c r="AQ131" s="319"/>
      <c r="AR131" s="319"/>
      <c r="AS131" s="319"/>
      <c r="AT131" s="319"/>
      <c r="AU131" s="319"/>
      <c r="AV131" s="319"/>
      <c r="AW131" s="319"/>
      <c r="AX131" s="319"/>
      <c r="AY131" s="319"/>
      <c r="AZ131" s="319"/>
      <c r="BA131" s="319"/>
      <c r="BB131" s="319"/>
      <c r="BC131" s="319"/>
      <c r="BD131" s="319"/>
      <c r="BE131" s="319"/>
      <c r="BF131" s="319"/>
      <c r="BG131" s="319"/>
      <c r="BH131" s="319"/>
      <c r="BI131" s="319"/>
      <c r="BJ131" s="319"/>
      <c r="BK131" s="319"/>
      <c r="BL131" s="319"/>
      <c r="BM131" s="319"/>
      <c r="BN131" s="319"/>
      <c r="BO131" s="319"/>
      <c r="BP131" s="319"/>
      <c r="BQ131" s="319"/>
      <c r="BR131" s="319"/>
      <c r="BS131" s="319"/>
      <c r="BT131" s="319"/>
      <c r="BU131" s="319"/>
      <c r="BV131" s="319"/>
      <c r="BW131" s="319"/>
      <c r="BX131" s="319"/>
      <c r="BY131" s="319"/>
      <c r="BZ131" s="319"/>
      <c r="CA131" s="319"/>
      <c r="CB131" s="319"/>
      <c r="CC131" s="319"/>
      <c r="CD131" s="319"/>
      <c r="CE131" s="319"/>
      <c r="CF131" s="319"/>
      <c r="CG131" s="319"/>
      <c r="CH131" s="319"/>
      <c r="CI131" s="319"/>
      <c r="CJ131" s="319"/>
      <c r="CK131" s="319"/>
      <c r="CL131" s="319"/>
      <c r="CM131" s="319"/>
      <c r="CN131" s="319"/>
      <c r="CO131" s="319"/>
      <c r="CP131" s="319"/>
      <c r="CQ131" s="319"/>
      <c r="CR131" s="319"/>
      <c r="CS131" s="319"/>
      <c r="CT131" s="319"/>
      <c r="CU131" s="319"/>
      <c r="CV131" s="319"/>
      <c r="CW131" s="319"/>
      <c r="CX131" s="319"/>
      <c r="CY131" s="319"/>
      <c r="CZ131" s="319"/>
      <c r="DA131" s="319"/>
      <c r="DB131" s="319"/>
      <c r="DC131" s="319"/>
      <c r="DD131" s="319"/>
      <c r="DE131" s="319"/>
      <c r="DF131" s="319"/>
      <c r="DG131" s="319"/>
      <c r="DH131" s="319"/>
      <c r="DI131" s="319"/>
      <c r="DJ131" s="319"/>
      <c r="DK131" s="319"/>
      <c r="DL131" s="319"/>
      <c r="DM131" s="319"/>
      <c r="DN131" s="319"/>
      <c r="DO131" s="319"/>
      <c r="DP131" s="319"/>
      <c r="DQ131" s="319"/>
      <c r="DR131" s="319"/>
      <c r="DS131" s="319"/>
      <c r="DT131" s="319"/>
      <c r="DU131" s="319"/>
      <c r="DV131" s="319"/>
      <c r="DW131" s="319"/>
      <c r="DX131" s="319"/>
      <c r="DY131" s="319"/>
      <c r="DZ131" s="319"/>
      <c r="EA131" s="319"/>
      <c r="EB131" s="319"/>
      <c r="EC131" s="319"/>
      <c r="ED131" s="319"/>
      <c r="EE131" s="319"/>
      <c r="EF131" s="319"/>
      <c r="EG131" s="319"/>
      <c r="EH131" s="319"/>
      <c r="EI131" s="319"/>
      <c r="EJ131" s="319"/>
      <c r="EK131" s="319"/>
      <c r="EL131" s="319"/>
      <c r="EM131" s="319"/>
      <c r="EN131" s="319"/>
      <c r="EO131" s="319"/>
      <c r="EP131" s="319"/>
      <c r="EQ131" s="319"/>
      <c r="ER131" s="319"/>
      <c r="ES131" s="319"/>
      <c r="ET131" s="319"/>
      <c r="EU131" s="319"/>
      <c r="EV131" s="319"/>
      <c r="EW131" s="319"/>
      <c r="EX131" s="319"/>
      <c r="EY131" s="319"/>
      <c r="EZ131" s="319"/>
      <c r="FA131" s="319"/>
      <c r="FB131" s="319"/>
      <c r="FC131" s="319"/>
      <c r="FD131" s="319"/>
      <c r="FE131" s="319"/>
      <c r="FF131" s="319"/>
      <c r="FG131" s="319"/>
      <c r="FH131" s="319"/>
      <c r="FI131" s="319"/>
      <c r="FJ131" s="319"/>
      <c r="FK131" s="319"/>
      <c r="FL131" s="319"/>
      <c r="FM131" s="319"/>
      <c r="FN131" s="319"/>
      <c r="FO131" s="319"/>
      <c r="FP131" s="319"/>
      <c r="FQ131" s="319"/>
      <c r="FR131" s="319"/>
      <c r="FS131" s="319"/>
      <c r="FT131" s="319"/>
      <c r="FU131" s="319"/>
      <c r="FV131" s="319"/>
    </row>
    <row r="132" spans="1:178" ht="13.5" thickBot="1" x14ac:dyDescent="0.25">
      <c r="A132" s="435" t="s">
        <v>207</v>
      </c>
      <c r="B132" s="434" t="s">
        <v>339</v>
      </c>
      <c r="C132" s="313">
        <v>75</v>
      </c>
      <c r="D132" s="311" t="s">
        <v>37</v>
      </c>
      <c r="E132" s="312" t="s">
        <v>180</v>
      </c>
      <c r="F132" s="313"/>
      <c r="G132" s="313"/>
      <c r="I132" s="315" t="s">
        <v>438</v>
      </c>
      <c r="J132" s="413">
        <v>3</v>
      </c>
      <c r="K132" s="361"/>
      <c r="L132" s="356"/>
      <c r="M132" s="356">
        <f>O132*4</f>
        <v>12</v>
      </c>
      <c r="N132" s="374"/>
      <c r="O132" s="413">
        <f>$J132</f>
        <v>3</v>
      </c>
      <c r="P132" s="307">
        <f>O132*$C132</f>
        <v>225</v>
      </c>
      <c r="Q132" s="307"/>
      <c r="R132" s="308"/>
      <c r="S132" s="319"/>
      <c r="T132" s="319"/>
      <c r="U132" s="319"/>
      <c r="V132" s="319"/>
      <c r="W132" s="319"/>
      <c r="X132" s="319"/>
      <c r="Y132" s="319"/>
      <c r="Z132" s="319"/>
      <c r="AA132" s="319"/>
      <c r="AB132" s="319"/>
      <c r="AC132" s="319"/>
      <c r="AD132" s="319"/>
      <c r="AE132" s="319"/>
      <c r="AF132" s="319"/>
      <c r="AG132" s="319"/>
      <c r="AH132" s="319"/>
      <c r="AI132" s="319"/>
      <c r="AJ132" s="319"/>
      <c r="AK132" s="319"/>
      <c r="AL132" s="319"/>
      <c r="AM132" s="319"/>
      <c r="AN132" s="319"/>
      <c r="AO132" s="319"/>
      <c r="AP132" s="319"/>
      <c r="AQ132" s="319"/>
      <c r="AR132" s="319"/>
      <c r="AS132" s="319"/>
      <c r="AT132" s="319"/>
      <c r="AU132" s="319"/>
      <c r="AV132" s="319"/>
      <c r="AW132" s="319"/>
      <c r="AX132" s="319"/>
      <c r="AY132" s="319"/>
      <c r="AZ132" s="319"/>
      <c r="BA132" s="319"/>
      <c r="BB132" s="319"/>
      <c r="BC132" s="319"/>
      <c r="BD132" s="319"/>
      <c r="BE132" s="319"/>
      <c r="BF132" s="319"/>
      <c r="BG132" s="319"/>
      <c r="BH132" s="319"/>
      <c r="BI132" s="319"/>
      <c r="BJ132" s="319"/>
      <c r="BK132" s="319"/>
      <c r="BL132" s="319"/>
      <c r="BM132" s="319"/>
      <c r="BN132" s="319"/>
      <c r="BO132" s="319"/>
      <c r="BP132" s="319"/>
      <c r="BQ132" s="319"/>
      <c r="BR132" s="319"/>
      <c r="BS132" s="319"/>
      <c r="BT132" s="319"/>
      <c r="BU132" s="319"/>
      <c r="BV132" s="319"/>
      <c r="BW132" s="319"/>
      <c r="BX132" s="319"/>
      <c r="BY132" s="319"/>
      <c r="BZ132" s="319"/>
      <c r="CA132" s="319"/>
      <c r="CB132" s="319"/>
      <c r="CC132" s="319"/>
      <c r="CD132" s="319"/>
      <c r="CE132" s="319"/>
      <c r="CF132" s="319"/>
      <c r="CG132" s="319"/>
      <c r="CH132" s="319"/>
      <c r="CI132" s="319"/>
      <c r="CJ132" s="319"/>
      <c r="CK132" s="319"/>
      <c r="CL132" s="319"/>
      <c r="CM132" s="319"/>
      <c r="CN132" s="319"/>
      <c r="CO132" s="319"/>
      <c r="CP132" s="319"/>
      <c r="CQ132" s="319"/>
      <c r="CR132" s="319"/>
      <c r="CS132" s="319"/>
      <c r="CT132" s="319"/>
      <c r="CU132" s="319"/>
      <c r="CV132" s="319"/>
      <c r="CW132" s="319"/>
      <c r="CX132" s="319"/>
      <c r="CY132" s="319"/>
      <c r="CZ132" s="319"/>
      <c r="DA132" s="319"/>
      <c r="DB132" s="319"/>
      <c r="DC132" s="319"/>
      <c r="DD132" s="319"/>
      <c r="DE132" s="319"/>
      <c r="DF132" s="319"/>
      <c r="DG132" s="319"/>
      <c r="DH132" s="319"/>
      <c r="DI132" s="319"/>
      <c r="DJ132" s="319"/>
      <c r="DK132" s="319"/>
      <c r="DL132" s="319"/>
      <c r="DM132" s="319"/>
      <c r="DN132" s="319"/>
      <c r="DO132" s="319"/>
      <c r="DP132" s="319"/>
      <c r="DQ132" s="319"/>
      <c r="DR132" s="319"/>
      <c r="DS132" s="319"/>
      <c r="DT132" s="319"/>
      <c r="DU132" s="319"/>
      <c r="DV132" s="319"/>
      <c r="DW132" s="319"/>
      <c r="DX132" s="319"/>
      <c r="DY132" s="319"/>
      <c r="DZ132" s="319"/>
      <c r="EA132" s="319"/>
      <c r="EB132" s="319"/>
      <c r="EC132" s="319"/>
      <c r="ED132" s="319"/>
      <c r="EE132" s="319"/>
      <c r="EF132" s="319"/>
      <c r="EG132" s="319"/>
      <c r="EH132" s="319"/>
      <c r="EI132" s="319"/>
      <c r="EJ132" s="319"/>
      <c r="EK132" s="319"/>
      <c r="EL132" s="319"/>
      <c r="EM132" s="319"/>
      <c r="EN132" s="319"/>
      <c r="EO132" s="319"/>
      <c r="EP132" s="319"/>
      <c r="EQ132" s="319"/>
      <c r="ER132" s="319"/>
      <c r="ES132" s="319"/>
      <c r="ET132" s="319"/>
      <c r="EU132" s="319"/>
      <c r="EV132" s="319"/>
      <c r="EW132" s="319"/>
      <c r="EX132" s="319"/>
      <c r="EY132" s="319"/>
      <c r="EZ132" s="319"/>
      <c r="FA132" s="319"/>
      <c r="FB132" s="319"/>
      <c r="FC132" s="319"/>
      <c r="FD132" s="319"/>
      <c r="FE132" s="319"/>
      <c r="FF132" s="319"/>
      <c r="FG132" s="319"/>
      <c r="FH132" s="319"/>
      <c r="FI132" s="319"/>
      <c r="FJ132" s="319"/>
      <c r="FK132" s="319"/>
      <c r="FL132" s="319"/>
      <c r="FM132" s="319"/>
      <c r="FN132" s="319"/>
      <c r="FO132" s="319"/>
      <c r="FP132" s="319"/>
      <c r="FQ132" s="319"/>
      <c r="FR132" s="319"/>
      <c r="FS132" s="319"/>
      <c r="FT132" s="319"/>
      <c r="FU132" s="319"/>
      <c r="FV132" s="319"/>
    </row>
    <row r="133" spans="1:178" s="344" customFormat="1" hidden="1" x14ac:dyDescent="0.2">
      <c r="A133" s="436" t="s">
        <v>163</v>
      </c>
      <c r="B133" s="338"/>
      <c r="C133" s="371"/>
      <c r="D133" s="339"/>
      <c r="E133" s="338"/>
      <c r="F133" s="340"/>
      <c r="G133" s="340"/>
      <c r="H133" s="341"/>
      <c r="I133" s="342"/>
      <c r="J133" s="342"/>
      <c r="K133" s="338"/>
      <c r="L133" s="342">
        <f>SUM(L106:L132)</f>
        <v>2</v>
      </c>
      <c r="M133" s="437"/>
      <c r="N133" s="342">
        <f>SUM(N106:N132)</f>
        <v>19</v>
      </c>
      <c r="O133" s="345"/>
      <c r="P133" s="346">
        <f>$Q$105</f>
        <v>4020</v>
      </c>
      <c r="Q133" s="346"/>
      <c r="R133" s="343"/>
    </row>
    <row r="134" spans="1:178" s="438" customFormat="1" hidden="1" x14ac:dyDescent="0.2">
      <c r="A134" s="436" t="s">
        <v>232</v>
      </c>
      <c r="B134" s="338"/>
      <c r="C134" s="371"/>
      <c r="D134" s="339"/>
      <c r="E134" s="338"/>
      <c r="F134" s="340"/>
      <c r="G134" s="340"/>
      <c r="H134" s="341"/>
      <c r="I134" s="342"/>
      <c r="J134" s="342"/>
      <c r="K134" s="338"/>
      <c r="L134" s="342"/>
      <c r="M134" s="342"/>
      <c r="N134" s="369"/>
      <c r="O134" s="345"/>
      <c r="P134" s="346">
        <f>P133*0.35</f>
        <v>1407</v>
      </c>
      <c r="Q134" s="346"/>
      <c r="R134" s="343"/>
    </row>
    <row r="135" spans="1:178" s="450" customFormat="1" ht="13.9" hidden="1" customHeight="1" thickBot="1" x14ac:dyDescent="0.25">
      <c r="A135" s="439" t="s">
        <v>208</v>
      </c>
      <c r="B135" s="440"/>
      <c r="C135" s="441"/>
      <c r="D135" s="442"/>
      <c r="E135" s="440"/>
      <c r="F135" s="443"/>
      <c r="G135" s="443"/>
      <c r="H135" s="444"/>
      <c r="I135" s="445"/>
      <c r="J135" s="445"/>
      <c r="K135" s="440"/>
      <c r="L135" s="445"/>
      <c r="M135" s="445"/>
      <c r="N135" s="446"/>
      <c r="O135" s="447"/>
      <c r="P135" s="448">
        <f>SUM(P133:P134)</f>
        <v>5427</v>
      </c>
      <c r="Q135" s="448">
        <f>P135</f>
        <v>5427</v>
      </c>
      <c r="R135" s="449"/>
    </row>
    <row r="136" spans="1:178" s="438" customFormat="1" ht="28.5" hidden="1" customHeight="1" thickTop="1" x14ac:dyDescent="0.2">
      <c r="A136" s="429" t="s">
        <v>244</v>
      </c>
      <c r="B136" s="338"/>
      <c r="C136" s="371"/>
      <c r="D136" s="339"/>
      <c r="E136" s="338"/>
      <c r="F136" s="340"/>
      <c r="G136" s="340"/>
      <c r="H136" s="341"/>
      <c r="I136" s="342"/>
      <c r="J136" s="342"/>
      <c r="K136" s="338"/>
      <c r="L136" s="342"/>
      <c r="M136" s="342"/>
      <c r="N136" s="369"/>
      <c r="O136" s="345"/>
      <c r="P136" s="346"/>
      <c r="Q136" s="346">
        <f>Q135+Q104+Q85</f>
        <v>106314.52500000001</v>
      </c>
      <c r="R136" s="343"/>
    </row>
    <row r="137" spans="1:178" s="311" customFormat="1" hidden="1" x14ac:dyDescent="0.2">
      <c r="A137" s="309"/>
      <c r="B137" s="310"/>
      <c r="E137" s="312" t="s">
        <v>5</v>
      </c>
      <c r="F137" s="313"/>
      <c r="G137" s="313"/>
      <c r="H137" s="349"/>
      <c r="I137" s="374"/>
      <c r="J137" s="316"/>
      <c r="K137" s="361"/>
      <c r="L137" s="356">
        <f>L133+L102+L83</f>
        <v>56</v>
      </c>
      <c r="M137" s="356">
        <f>M133+M102+M83</f>
        <v>672</v>
      </c>
      <c r="N137" s="356">
        <f>N133+N102+N83</f>
        <v>539</v>
      </c>
      <c r="O137" s="357"/>
      <c r="P137" s="307"/>
      <c r="Q137" s="307"/>
      <c r="R137" s="308"/>
    </row>
    <row r="138" spans="1:178" s="360" customFormat="1" hidden="1" x14ac:dyDescent="0.2">
      <c r="A138" s="309"/>
      <c r="B138" s="85" t="s">
        <v>209</v>
      </c>
      <c r="C138" s="373"/>
      <c r="D138" s="311"/>
      <c r="E138" s="312"/>
      <c r="F138" s="376"/>
      <c r="G138" s="376"/>
      <c r="H138" s="349"/>
      <c r="I138" s="374"/>
      <c r="J138" s="316"/>
      <c r="K138" s="361"/>
      <c r="L138" s="361"/>
      <c r="M138" s="354"/>
      <c r="N138" s="354"/>
      <c r="O138" s="377"/>
      <c r="P138" s="307"/>
      <c r="Q138" s="307"/>
      <c r="R138" s="308"/>
    </row>
    <row r="139" spans="1:178" s="360" customFormat="1" hidden="1" x14ac:dyDescent="0.2">
      <c r="A139" s="378"/>
      <c r="B139" s="379" t="s">
        <v>40</v>
      </c>
      <c r="C139" s="348" t="s">
        <v>210</v>
      </c>
      <c r="E139" s="361"/>
      <c r="F139" s="316"/>
      <c r="G139" s="316"/>
      <c r="H139" s="349"/>
      <c r="I139" s="374"/>
      <c r="J139" s="316"/>
      <c r="K139" s="361"/>
      <c r="L139" s="380">
        <f>L137/2</f>
        <v>28</v>
      </c>
      <c r="M139" s="356"/>
      <c r="N139" s="356"/>
      <c r="O139" s="377"/>
      <c r="P139" s="307"/>
      <c r="Q139" s="307"/>
      <c r="R139" s="308"/>
    </row>
    <row r="140" spans="1:178" s="360" customFormat="1" hidden="1" x14ac:dyDescent="0.2">
      <c r="A140" s="378"/>
      <c r="B140" s="379" t="s">
        <v>211</v>
      </c>
      <c r="C140" s="348" t="s">
        <v>212</v>
      </c>
      <c r="E140" s="361"/>
      <c r="F140" s="316"/>
      <c r="G140" s="316"/>
      <c r="H140" s="349"/>
      <c r="I140" s="374"/>
      <c r="J140" s="316"/>
      <c r="K140" s="361"/>
      <c r="L140" s="361"/>
      <c r="M140" s="356"/>
      <c r="N140" s="356">
        <f>N137*0.25</f>
        <v>134.75</v>
      </c>
      <c r="O140" s="377"/>
      <c r="P140" s="307"/>
      <c r="Q140" s="307"/>
      <c r="R140" s="308"/>
    </row>
    <row r="141" spans="1:178" s="311" customFormat="1" hidden="1" x14ac:dyDescent="0.2">
      <c r="A141" s="378"/>
      <c r="B141" s="379" t="s">
        <v>213</v>
      </c>
      <c r="C141" s="348" t="s">
        <v>214</v>
      </c>
      <c r="D141" s="360"/>
      <c r="E141" s="361"/>
      <c r="F141" s="316"/>
      <c r="G141" s="316"/>
      <c r="H141" s="349"/>
      <c r="I141" s="374"/>
      <c r="J141" s="316"/>
      <c r="K141" s="361"/>
      <c r="L141" s="361"/>
      <c r="M141" s="356">
        <f>M137*0.1</f>
        <v>67.2</v>
      </c>
      <c r="N141" s="356"/>
      <c r="O141" s="377"/>
      <c r="P141" s="307"/>
      <c r="Q141" s="307"/>
      <c r="R141" s="308"/>
    </row>
    <row r="142" spans="1:178" ht="13.5" hidden="1" thickBot="1" x14ac:dyDescent="0.25">
      <c r="A142" s="309"/>
      <c r="B142" s="379" t="s">
        <v>215</v>
      </c>
      <c r="C142" s="373" t="s">
        <v>216</v>
      </c>
      <c r="D142" s="311"/>
      <c r="E142" s="312"/>
      <c r="F142" s="376"/>
      <c r="G142" s="376"/>
      <c r="K142" s="361"/>
      <c r="L142" s="361"/>
      <c r="M142" s="354"/>
      <c r="N142" s="354"/>
      <c r="O142" s="377"/>
      <c r="P142" s="307"/>
      <c r="Q142" s="307"/>
      <c r="R142" s="308"/>
      <c r="S142" s="319"/>
      <c r="T142" s="319"/>
      <c r="U142" s="319"/>
      <c r="V142" s="319"/>
      <c r="W142" s="319"/>
      <c r="X142" s="319"/>
      <c r="Y142" s="319"/>
      <c r="Z142" s="319"/>
      <c r="AA142" s="319"/>
      <c r="AB142" s="319"/>
      <c r="AC142" s="319"/>
      <c r="AD142" s="319"/>
      <c r="AE142" s="319"/>
      <c r="AF142" s="319"/>
      <c r="AG142" s="319"/>
      <c r="AH142" s="319"/>
      <c r="AI142" s="319"/>
      <c r="AJ142" s="319"/>
      <c r="AK142" s="319"/>
      <c r="AL142" s="319"/>
      <c r="AM142" s="319"/>
      <c r="AN142" s="319"/>
      <c r="AO142" s="319"/>
      <c r="AP142" s="319"/>
      <c r="AQ142" s="319"/>
      <c r="AR142" s="319"/>
      <c r="AS142" s="319"/>
      <c r="AT142" s="319"/>
      <c r="AU142" s="319"/>
      <c r="AV142" s="319"/>
      <c r="AW142" s="319"/>
      <c r="AX142" s="319"/>
      <c r="AY142" s="319"/>
      <c r="AZ142" s="319"/>
      <c r="BA142" s="319"/>
      <c r="BB142" s="319"/>
      <c r="BC142" s="319"/>
      <c r="BD142" s="319"/>
      <c r="BE142" s="319"/>
      <c r="BF142" s="319"/>
      <c r="BG142" s="319"/>
      <c r="BH142" s="319"/>
      <c r="BI142" s="319"/>
      <c r="BJ142" s="319"/>
      <c r="BK142" s="319"/>
      <c r="BL142" s="319"/>
      <c r="BM142" s="319"/>
      <c r="BN142" s="319"/>
      <c r="BO142" s="319"/>
      <c r="BP142" s="319"/>
      <c r="BQ142" s="319"/>
      <c r="BR142" s="319"/>
      <c r="BS142" s="319"/>
      <c r="BT142" s="319"/>
      <c r="BU142" s="319"/>
      <c r="BV142" s="319"/>
      <c r="BW142" s="319"/>
      <c r="BX142" s="319"/>
      <c r="BY142" s="319"/>
      <c r="BZ142" s="319"/>
      <c r="CA142" s="319"/>
      <c r="CB142" s="319"/>
      <c r="CC142" s="319"/>
      <c r="CD142" s="319"/>
      <c r="CE142" s="319"/>
      <c r="CF142" s="319"/>
      <c r="CG142" s="319"/>
      <c r="CH142" s="319"/>
      <c r="CI142" s="319"/>
      <c r="CJ142" s="319"/>
      <c r="CK142" s="319"/>
      <c r="CL142" s="319"/>
      <c r="CM142" s="319"/>
      <c r="CN142" s="319"/>
      <c r="CO142" s="319"/>
      <c r="CP142" s="319"/>
      <c r="CQ142" s="319"/>
      <c r="CR142" s="319"/>
      <c r="CS142" s="319"/>
      <c r="CT142" s="319"/>
      <c r="CU142" s="319"/>
      <c r="CV142" s="319"/>
      <c r="CW142" s="319"/>
      <c r="CX142" s="319"/>
      <c r="CY142" s="319"/>
      <c r="CZ142" s="319"/>
      <c r="DA142" s="319"/>
      <c r="DB142" s="319"/>
      <c r="DC142" s="319"/>
      <c r="DD142" s="319"/>
      <c r="DE142" s="319"/>
      <c r="DF142" s="319"/>
      <c r="DG142" s="319"/>
      <c r="DH142" s="319"/>
      <c r="DI142" s="319"/>
      <c r="DJ142" s="319"/>
      <c r="DK142" s="319"/>
      <c r="DL142" s="319"/>
      <c r="DM142" s="319"/>
      <c r="DN142" s="319"/>
      <c r="DO142" s="319"/>
      <c r="DP142" s="319"/>
      <c r="DQ142" s="319"/>
      <c r="DR142" s="319"/>
      <c r="DS142" s="319"/>
      <c r="DT142" s="319"/>
      <c r="DU142" s="319"/>
      <c r="DV142" s="319"/>
      <c r="DW142" s="319"/>
      <c r="DX142" s="319"/>
      <c r="DY142" s="319"/>
      <c r="DZ142" s="319"/>
      <c r="EA142" s="319"/>
      <c r="EB142" s="319"/>
      <c r="EC142" s="319"/>
      <c r="ED142" s="319"/>
      <c r="EE142" s="319"/>
      <c r="EF142" s="319"/>
      <c r="EG142" s="319"/>
      <c r="EH142" s="319"/>
      <c r="EI142" s="319"/>
      <c r="EJ142" s="319"/>
      <c r="EK142" s="319"/>
      <c r="EL142" s="319"/>
      <c r="EM142" s="319"/>
      <c r="EN142" s="319"/>
      <c r="EO142" s="319"/>
      <c r="EP142" s="319"/>
      <c r="EQ142" s="319"/>
      <c r="ER142" s="319"/>
      <c r="ES142" s="319"/>
      <c r="ET142" s="319"/>
      <c r="EU142" s="319"/>
      <c r="EV142" s="319"/>
      <c r="EW142" s="319"/>
      <c r="EX142" s="319"/>
      <c r="EY142" s="319"/>
      <c r="EZ142" s="319"/>
      <c r="FA142" s="319"/>
      <c r="FB142" s="319"/>
      <c r="FC142" s="319"/>
      <c r="FD142" s="319"/>
      <c r="FE142" s="319"/>
      <c r="FF142" s="319"/>
      <c r="FG142" s="319"/>
      <c r="FH142" s="319"/>
      <c r="FI142" s="319"/>
      <c r="FJ142" s="319"/>
      <c r="FK142" s="319"/>
      <c r="FL142" s="319"/>
      <c r="FM142" s="319"/>
      <c r="FN142" s="319"/>
      <c r="FO142" s="319"/>
      <c r="FP142" s="319"/>
      <c r="FQ142" s="319"/>
      <c r="FR142" s="319"/>
      <c r="FS142" s="319"/>
      <c r="FT142" s="319"/>
      <c r="FU142" s="319"/>
      <c r="FV142" s="319"/>
    </row>
    <row r="143" spans="1:178" x14ac:dyDescent="0.2">
      <c r="A143" s="381"/>
      <c r="B143" s="382"/>
      <c r="C143" s="382"/>
      <c r="D143" s="382"/>
      <c r="E143" s="382"/>
      <c r="F143" s="382"/>
      <c r="G143" s="382"/>
      <c r="H143" s="382"/>
      <c r="I143" s="382"/>
      <c r="J143" s="382"/>
      <c r="K143" s="383"/>
      <c r="L143" s="384"/>
      <c r="M143" s="384"/>
      <c r="N143" s="385"/>
      <c r="O143" s="386"/>
      <c r="P143" s="387"/>
      <c r="Q143" s="387"/>
      <c r="R143" s="387"/>
    </row>
    <row r="144" spans="1:178" x14ac:dyDescent="0.2">
      <c r="B144" s="316"/>
      <c r="C144" s="316"/>
      <c r="D144" s="316"/>
      <c r="E144" s="316"/>
      <c r="F144" s="316"/>
      <c r="G144" s="316"/>
      <c r="H144" s="316"/>
      <c r="I144" s="316"/>
    </row>
    <row r="145" spans="2:9" x14ac:dyDescent="0.2">
      <c r="B145" s="316"/>
      <c r="C145" s="316"/>
      <c r="D145" s="316"/>
      <c r="E145" s="316"/>
      <c r="F145" s="316"/>
      <c r="G145" s="316"/>
      <c r="H145" s="316"/>
      <c r="I145" s="316"/>
    </row>
    <row r="146" spans="2:9" x14ac:dyDescent="0.2">
      <c r="B146" s="316"/>
      <c r="C146" s="316"/>
      <c r="D146" s="316"/>
      <c r="E146" s="316"/>
      <c r="F146" s="316"/>
      <c r="G146" s="316"/>
      <c r="H146" s="316"/>
      <c r="I146" s="316"/>
    </row>
    <row r="147" spans="2:9" x14ac:dyDescent="0.2">
      <c r="B147" s="316"/>
      <c r="C147" s="316"/>
      <c r="D147" s="316"/>
      <c r="E147" s="316"/>
      <c r="F147" s="316"/>
      <c r="G147" s="316"/>
      <c r="H147" s="316"/>
      <c r="I147" s="316"/>
    </row>
    <row r="148" spans="2:9" x14ac:dyDescent="0.2">
      <c r="B148" s="316"/>
      <c r="C148" s="316"/>
      <c r="D148" s="316"/>
      <c r="E148" s="316"/>
      <c r="F148" s="316"/>
      <c r="G148" s="316"/>
      <c r="H148" s="316"/>
      <c r="I148" s="316"/>
    </row>
    <row r="149" spans="2:9" x14ac:dyDescent="0.2">
      <c r="B149" s="316"/>
      <c r="C149" s="316"/>
      <c r="D149" s="316"/>
      <c r="E149" s="316"/>
      <c r="F149" s="316"/>
      <c r="G149" s="316"/>
      <c r="H149" s="316"/>
      <c r="I149" s="316"/>
    </row>
    <row r="150" spans="2:9" x14ac:dyDescent="0.2">
      <c r="B150" s="316"/>
      <c r="C150" s="316"/>
      <c r="D150" s="316"/>
      <c r="E150" s="316"/>
      <c r="F150" s="316"/>
      <c r="G150" s="316"/>
      <c r="H150" s="316"/>
      <c r="I150" s="316"/>
    </row>
    <row r="151" spans="2:9" x14ac:dyDescent="0.2">
      <c r="B151" s="316"/>
      <c r="C151" s="316"/>
      <c r="D151" s="316"/>
      <c r="E151" s="316"/>
      <c r="F151" s="316"/>
      <c r="G151" s="316"/>
      <c r="H151" s="316"/>
      <c r="I151" s="316"/>
    </row>
    <row r="152" spans="2:9" x14ac:dyDescent="0.2">
      <c r="B152" s="316"/>
      <c r="C152" s="316"/>
      <c r="D152" s="316"/>
      <c r="E152" s="316"/>
      <c r="F152" s="316"/>
      <c r="G152" s="316"/>
      <c r="H152" s="316"/>
      <c r="I152" s="316"/>
    </row>
    <row r="153" spans="2:9" x14ac:dyDescent="0.2">
      <c r="B153" s="316"/>
      <c r="C153" s="316"/>
      <c r="D153" s="316"/>
      <c r="E153" s="316"/>
      <c r="F153" s="316"/>
      <c r="G153" s="316"/>
      <c r="H153" s="316"/>
      <c r="I153" s="316"/>
    </row>
    <row r="154" spans="2:9" x14ac:dyDescent="0.2">
      <c r="B154" s="316"/>
      <c r="C154" s="316"/>
      <c r="D154" s="316"/>
      <c r="E154" s="316"/>
      <c r="F154" s="316"/>
      <c r="G154" s="316"/>
      <c r="H154" s="316"/>
      <c r="I154" s="316"/>
    </row>
    <row r="155" spans="2:9" x14ac:dyDescent="0.2">
      <c r="B155" s="316"/>
      <c r="C155" s="316"/>
      <c r="D155" s="316"/>
      <c r="E155" s="316"/>
      <c r="F155" s="316"/>
      <c r="G155" s="316"/>
      <c r="H155" s="316"/>
      <c r="I155" s="316"/>
    </row>
    <row r="156" spans="2:9" x14ac:dyDescent="0.2">
      <c r="B156" s="316"/>
      <c r="C156" s="316"/>
      <c r="D156" s="316"/>
      <c r="E156" s="316"/>
      <c r="F156" s="316"/>
      <c r="G156" s="316"/>
      <c r="H156" s="316"/>
      <c r="I156" s="316"/>
    </row>
    <row r="157" spans="2:9" x14ac:dyDescent="0.2">
      <c r="B157" s="316"/>
      <c r="C157" s="316"/>
      <c r="D157" s="316"/>
      <c r="E157" s="316"/>
      <c r="F157" s="316"/>
      <c r="G157" s="316"/>
      <c r="H157" s="316"/>
      <c r="I157" s="316"/>
    </row>
    <row r="158" spans="2:9" x14ac:dyDescent="0.2">
      <c r="B158" s="316"/>
      <c r="C158" s="316"/>
      <c r="D158" s="316"/>
      <c r="E158" s="316"/>
      <c r="F158" s="316"/>
      <c r="G158" s="316"/>
      <c r="H158" s="316"/>
      <c r="I158" s="316"/>
    </row>
    <row r="159" spans="2:9" x14ac:dyDescent="0.2">
      <c r="B159" s="316"/>
      <c r="C159" s="316"/>
      <c r="D159" s="316"/>
      <c r="E159" s="316"/>
      <c r="F159" s="316"/>
      <c r="G159" s="316"/>
      <c r="H159" s="316"/>
      <c r="I159" s="316"/>
    </row>
    <row r="160" spans="2:9" x14ac:dyDescent="0.2">
      <c r="B160" s="316"/>
      <c r="C160" s="316"/>
      <c r="D160" s="316"/>
      <c r="E160" s="316"/>
      <c r="F160" s="316"/>
      <c r="G160" s="316"/>
      <c r="H160" s="316"/>
      <c r="I160" s="316"/>
    </row>
    <row r="161" spans="2:9" x14ac:dyDescent="0.2">
      <c r="B161" s="316"/>
      <c r="C161" s="316"/>
      <c r="D161" s="316"/>
      <c r="E161" s="316"/>
      <c r="F161" s="316"/>
      <c r="G161" s="316"/>
      <c r="H161" s="316"/>
      <c r="I161" s="316"/>
    </row>
    <row r="162" spans="2:9" x14ac:dyDescent="0.2">
      <c r="B162" s="316"/>
      <c r="C162" s="316"/>
      <c r="D162" s="316"/>
      <c r="E162" s="316"/>
      <c r="F162" s="316"/>
      <c r="G162" s="316"/>
      <c r="H162" s="316"/>
      <c r="I162" s="316"/>
    </row>
    <row r="163" spans="2:9" x14ac:dyDescent="0.2">
      <c r="B163" s="316"/>
      <c r="C163" s="316"/>
      <c r="D163" s="316"/>
      <c r="E163" s="316"/>
      <c r="F163" s="316"/>
      <c r="G163" s="316"/>
      <c r="H163" s="316"/>
      <c r="I163" s="316"/>
    </row>
    <row r="164" spans="2:9" x14ac:dyDescent="0.2">
      <c r="B164" s="316"/>
      <c r="C164" s="316"/>
      <c r="D164" s="316"/>
      <c r="E164" s="316"/>
      <c r="F164" s="316"/>
      <c r="G164" s="316"/>
      <c r="H164" s="316"/>
      <c r="I164" s="316"/>
    </row>
    <row r="165" spans="2:9" x14ac:dyDescent="0.2">
      <c r="B165" s="316"/>
      <c r="C165" s="316"/>
      <c r="D165" s="316"/>
      <c r="E165" s="316"/>
      <c r="F165" s="316"/>
      <c r="G165" s="316"/>
      <c r="H165" s="316"/>
      <c r="I165" s="316"/>
    </row>
    <row r="166" spans="2:9" x14ac:dyDescent="0.2">
      <c r="B166" s="316"/>
      <c r="C166" s="316"/>
      <c r="D166" s="316"/>
      <c r="E166" s="316"/>
      <c r="F166" s="316"/>
      <c r="G166" s="316"/>
      <c r="H166" s="316"/>
      <c r="I166" s="316"/>
    </row>
    <row r="167" spans="2:9" x14ac:dyDescent="0.2">
      <c r="B167" s="316"/>
      <c r="C167" s="316"/>
      <c r="D167" s="316"/>
      <c r="E167" s="316"/>
      <c r="F167" s="316"/>
      <c r="G167" s="316"/>
      <c r="H167" s="316"/>
      <c r="I167" s="316"/>
    </row>
    <row r="168" spans="2:9" x14ac:dyDescent="0.2">
      <c r="B168" s="316"/>
      <c r="C168" s="316"/>
      <c r="D168" s="316"/>
      <c r="E168" s="316"/>
      <c r="F168" s="316"/>
      <c r="G168" s="316"/>
      <c r="H168" s="316"/>
      <c r="I168" s="316"/>
    </row>
    <row r="169" spans="2:9" x14ac:dyDescent="0.2">
      <c r="B169" s="316"/>
      <c r="C169" s="316"/>
      <c r="D169" s="316"/>
      <c r="E169" s="316"/>
      <c r="F169" s="316"/>
      <c r="G169" s="316"/>
      <c r="H169" s="316"/>
      <c r="I169" s="316"/>
    </row>
    <row r="170" spans="2:9" x14ac:dyDescent="0.2">
      <c r="B170" s="316"/>
      <c r="C170" s="316"/>
      <c r="D170" s="316"/>
      <c r="E170" s="316"/>
      <c r="F170" s="316"/>
      <c r="G170" s="316"/>
      <c r="H170" s="316"/>
      <c r="I170" s="316"/>
    </row>
    <row r="171" spans="2:9" x14ac:dyDescent="0.2">
      <c r="B171" s="316"/>
      <c r="C171" s="316"/>
      <c r="D171" s="316"/>
      <c r="E171" s="316"/>
      <c r="F171" s="316"/>
      <c r="G171" s="316"/>
      <c r="H171" s="316"/>
      <c r="I171" s="316"/>
    </row>
    <row r="172" spans="2:9" x14ac:dyDescent="0.2">
      <c r="B172" s="316"/>
      <c r="C172" s="316"/>
      <c r="D172" s="316"/>
      <c r="E172" s="316"/>
      <c r="F172" s="316"/>
      <c r="G172" s="316"/>
      <c r="H172" s="316"/>
      <c r="I172" s="316"/>
    </row>
    <row r="173" spans="2:9" x14ac:dyDescent="0.2">
      <c r="B173" s="316"/>
      <c r="C173" s="316"/>
      <c r="D173" s="316"/>
      <c r="E173" s="316"/>
      <c r="F173" s="316"/>
      <c r="G173" s="316"/>
      <c r="H173" s="316"/>
      <c r="I173" s="316"/>
    </row>
    <row r="174" spans="2:9" x14ac:dyDescent="0.2">
      <c r="B174" s="316"/>
      <c r="C174" s="316"/>
      <c r="D174" s="316"/>
      <c r="E174" s="316"/>
      <c r="F174" s="316"/>
      <c r="G174" s="316"/>
      <c r="H174" s="316"/>
      <c r="I174" s="316"/>
    </row>
    <row r="175" spans="2:9" x14ac:dyDescent="0.2">
      <c r="B175" s="316"/>
      <c r="C175" s="316"/>
      <c r="D175" s="316"/>
      <c r="E175" s="316"/>
      <c r="F175" s="316"/>
      <c r="G175" s="316"/>
      <c r="H175" s="316"/>
      <c r="I175" s="316"/>
    </row>
    <row r="176" spans="2:9" x14ac:dyDescent="0.2">
      <c r="B176" s="316"/>
      <c r="C176" s="316"/>
      <c r="D176" s="316"/>
      <c r="E176" s="316"/>
      <c r="F176" s="316"/>
      <c r="G176" s="316"/>
      <c r="H176" s="316"/>
      <c r="I176" s="316"/>
    </row>
    <row r="177" spans="2:9" x14ac:dyDescent="0.2">
      <c r="B177" s="316"/>
      <c r="C177" s="316"/>
      <c r="D177" s="316"/>
      <c r="E177" s="316"/>
      <c r="F177" s="316"/>
      <c r="G177" s="316"/>
      <c r="H177" s="316"/>
      <c r="I177" s="316"/>
    </row>
    <row r="178" spans="2:9" x14ac:dyDescent="0.2">
      <c r="B178" s="316"/>
      <c r="C178" s="316"/>
      <c r="D178" s="316"/>
      <c r="E178" s="316"/>
      <c r="F178" s="316"/>
      <c r="G178" s="316"/>
      <c r="H178" s="316"/>
      <c r="I178" s="316"/>
    </row>
    <row r="179" spans="2:9" x14ac:dyDescent="0.2">
      <c r="B179" s="316"/>
      <c r="C179" s="316"/>
      <c r="D179" s="316"/>
      <c r="E179" s="316"/>
      <c r="F179" s="316"/>
      <c r="G179" s="316"/>
      <c r="H179" s="316"/>
      <c r="I179" s="316"/>
    </row>
    <row r="180" spans="2:9" x14ac:dyDescent="0.2">
      <c r="B180" s="316"/>
      <c r="C180" s="316"/>
      <c r="D180" s="316"/>
      <c r="E180" s="316"/>
      <c r="F180" s="316"/>
      <c r="G180" s="316"/>
      <c r="H180" s="316"/>
      <c r="I180" s="316"/>
    </row>
    <row r="181" spans="2:9" x14ac:dyDescent="0.2">
      <c r="B181" s="316"/>
      <c r="C181" s="316"/>
      <c r="D181" s="316"/>
      <c r="E181" s="316"/>
      <c r="F181" s="316"/>
      <c r="G181" s="316"/>
      <c r="H181" s="316"/>
      <c r="I181" s="316"/>
    </row>
    <row r="182" spans="2:9" x14ac:dyDescent="0.2">
      <c r="B182" s="316"/>
      <c r="C182" s="316"/>
      <c r="D182" s="316"/>
      <c r="E182" s="316"/>
      <c r="F182" s="316"/>
      <c r="G182" s="316"/>
      <c r="H182" s="316"/>
      <c r="I182" s="316"/>
    </row>
    <row r="183" spans="2:9" x14ac:dyDescent="0.2">
      <c r="B183" s="316"/>
      <c r="C183" s="316"/>
      <c r="D183" s="316"/>
      <c r="E183" s="316"/>
      <c r="F183" s="316"/>
      <c r="G183" s="316"/>
      <c r="H183" s="316"/>
      <c r="I183" s="316"/>
    </row>
    <row r="184" spans="2:9" x14ac:dyDescent="0.2">
      <c r="B184" s="316"/>
      <c r="C184" s="316"/>
      <c r="D184" s="316"/>
      <c r="E184" s="316"/>
      <c r="F184" s="316"/>
      <c r="G184" s="316"/>
      <c r="H184" s="316"/>
      <c r="I184" s="316"/>
    </row>
    <row r="185" spans="2:9" x14ac:dyDescent="0.2">
      <c r="B185" s="316"/>
      <c r="C185" s="316"/>
      <c r="D185" s="316"/>
      <c r="E185" s="316"/>
      <c r="F185" s="316"/>
      <c r="G185" s="316"/>
      <c r="H185" s="316"/>
      <c r="I185" s="316"/>
    </row>
    <row r="186" spans="2:9" x14ac:dyDescent="0.2">
      <c r="B186" s="316"/>
      <c r="C186" s="316"/>
      <c r="D186" s="316"/>
      <c r="E186" s="316"/>
      <c r="F186" s="316"/>
      <c r="G186" s="316"/>
      <c r="H186" s="316"/>
      <c r="I186" s="316"/>
    </row>
    <row r="187" spans="2:9" x14ac:dyDescent="0.2">
      <c r="B187" s="316"/>
      <c r="C187" s="316"/>
      <c r="D187" s="316"/>
      <c r="E187" s="316"/>
      <c r="F187" s="316"/>
      <c r="G187" s="316"/>
      <c r="H187" s="316"/>
      <c r="I187" s="316"/>
    </row>
    <row r="188" spans="2:9" x14ac:dyDescent="0.2">
      <c r="B188" s="316"/>
      <c r="C188" s="316"/>
      <c r="D188" s="316"/>
      <c r="E188" s="316"/>
      <c r="F188" s="316"/>
      <c r="G188" s="316"/>
      <c r="H188" s="316"/>
      <c r="I188" s="316"/>
    </row>
    <row r="189" spans="2:9" x14ac:dyDescent="0.2">
      <c r="B189" s="316"/>
      <c r="C189" s="316"/>
      <c r="D189" s="316"/>
      <c r="E189" s="316"/>
      <c r="F189" s="316"/>
      <c r="G189" s="316"/>
      <c r="H189" s="316"/>
      <c r="I189" s="316"/>
    </row>
    <row r="190" spans="2:9" x14ac:dyDescent="0.2">
      <c r="B190" s="316"/>
      <c r="C190" s="316"/>
      <c r="D190" s="316"/>
      <c r="E190" s="316"/>
      <c r="F190" s="316"/>
      <c r="G190" s="316"/>
      <c r="H190" s="316"/>
      <c r="I190" s="316"/>
    </row>
    <row r="191" spans="2:9" x14ac:dyDescent="0.2">
      <c r="B191" s="316"/>
      <c r="C191" s="316"/>
      <c r="D191" s="316"/>
      <c r="E191" s="316"/>
      <c r="F191" s="316"/>
      <c r="G191" s="316"/>
      <c r="H191" s="316"/>
      <c r="I191" s="316"/>
    </row>
    <row r="192" spans="2:9" x14ac:dyDescent="0.2">
      <c r="B192" s="316"/>
      <c r="C192" s="316"/>
      <c r="D192" s="316"/>
      <c r="E192" s="316"/>
      <c r="F192" s="316"/>
      <c r="G192" s="316"/>
      <c r="H192" s="316"/>
      <c r="I192" s="316"/>
    </row>
    <row r="193" spans="2:9" x14ac:dyDescent="0.2">
      <c r="B193" s="316"/>
      <c r="C193" s="316"/>
      <c r="D193" s="316"/>
      <c r="E193" s="316"/>
      <c r="F193" s="316"/>
      <c r="G193" s="316"/>
      <c r="H193" s="316"/>
      <c r="I193" s="316"/>
    </row>
    <row r="194" spans="2:9" x14ac:dyDescent="0.2">
      <c r="B194" s="316"/>
      <c r="C194" s="316"/>
      <c r="D194" s="316"/>
      <c r="E194" s="316"/>
      <c r="F194" s="316"/>
      <c r="G194" s="316"/>
      <c r="H194" s="316"/>
      <c r="I194" s="316"/>
    </row>
    <row r="195" spans="2:9" x14ac:dyDescent="0.2">
      <c r="B195" s="316"/>
      <c r="C195" s="316"/>
      <c r="D195" s="316"/>
      <c r="E195" s="316"/>
      <c r="F195" s="316"/>
      <c r="G195" s="316"/>
      <c r="H195" s="316"/>
      <c r="I195" s="316"/>
    </row>
    <row r="196" spans="2:9" x14ac:dyDescent="0.2">
      <c r="B196" s="316"/>
      <c r="C196" s="316"/>
      <c r="D196" s="316"/>
      <c r="E196" s="316"/>
      <c r="F196" s="316"/>
      <c r="G196" s="316"/>
      <c r="H196" s="316"/>
      <c r="I196" s="316"/>
    </row>
    <row r="197" spans="2:9" x14ac:dyDescent="0.2">
      <c r="B197" s="316"/>
      <c r="C197" s="316"/>
      <c r="D197" s="316"/>
      <c r="E197" s="316"/>
      <c r="F197" s="316"/>
      <c r="G197" s="316"/>
      <c r="H197" s="316"/>
      <c r="I197" s="316"/>
    </row>
  </sheetData>
  <phoneticPr fontId="0" type="noConversion"/>
  <printOptions horizontalCentered="1" gridLines="1"/>
  <pageMargins left="0.5" right="0.5" top="1" bottom="1" header="0.5" footer="0.5"/>
  <pageSetup scale="71" fitToHeight="2" orientation="portrait" r:id="rId1"/>
  <headerFooter alignWithMargins="0">
    <oddHeader>&amp;A</oddHeader>
    <oddFooter>Page &amp;P of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44"/>
  <sheetViews>
    <sheetView zoomScale="85" zoomScaleNormal="85" workbookViewId="0">
      <pane xSplit="1" ySplit="12" topLeftCell="B13" activePane="bottomRight" state="frozen"/>
      <selection pane="topRight" activeCell="B1" sqref="B1"/>
      <selection pane="bottomLeft" activeCell="A13" sqref="A13"/>
      <selection pane="bottomRight" activeCell="H1" sqref="B1:H1048576"/>
    </sheetView>
  </sheetViews>
  <sheetFormatPr defaultColWidth="8.85546875" defaultRowHeight="12.75" x14ac:dyDescent="0.2"/>
  <cols>
    <col min="1" max="1" width="40.42578125" style="58" customWidth="1"/>
    <col min="2" max="2" width="27.140625" style="91" hidden="1" customWidth="1"/>
    <col min="3" max="3" width="15.140625" style="58" hidden="1" customWidth="1"/>
    <col min="4" max="4" width="3.28515625" style="58" hidden="1" customWidth="1"/>
    <col min="5" max="5" width="19.28515625" style="274" hidden="1" customWidth="1"/>
    <col min="6" max="6" width="6.140625" style="128" hidden="1" customWidth="1"/>
    <col min="7" max="7" width="5.7109375" style="99" hidden="1" customWidth="1"/>
    <col min="8" max="8" width="5.28515625" style="187" hidden="1" customWidth="1"/>
    <col min="9" max="9" width="27" style="124" customWidth="1"/>
    <col min="10" max="10" width="29.7109375" style="273" customWidth="1"/>
    <col min="11" max="11" width="8.7109375" style="273" customWidth="1"/>
    <col min="12" max="12" width="9.7109375" style="275" customWidth="1"/>
    <col min="13" max="13" width="8.42578125" style="108" customWidth="1"/>
    <col min="14" max="14" width="16" style="108" customWidth="1"/>
    <col min="15" max="15" width="11.42578125" style="108" customWidth="1"/>
    <col min="16" max="16" width="26.85546875" style="256" customWidth="1"/>
    <col min="17" max="17" width="18.42578125" style="128" customWidth="1"/>
    <col min="18" max="18" width="21" style="128" customWidth="1"/>
    <col min="19" max="19" width="25.7109375" style="90" bestFit="1" customWidth="1"/>
    <col min="20" max="16384" width="8.85546875" style="90"/>
  </cols>
  <sheetData>
    <row r="1" spans="1:19" x14ac:dyDescent="0.2">
      <c r="A1" s="451"/>
      <c r="B1" s="452"/>
      <c r="C1" s="453"/>
      <c r="D1" s="453"/>
      <c r="E1" s="453"/>
      <c r="F1" s="454"/>
      <c r="G1" s="454"/>
      <c r="H1" s="455"/>
      <c r="I1" s="455"/>
      <c r="J1" s="456"/>
      <c r="K1" s="457"/>
      <c r="L1" s="457"/>
      <c r="M1" s="457"/>
      <c r="N1" s="457"/>
      <c r="O1" s="457"/>
      <c r="P1" s="458">
        <f>'3-Questionnaire'!P1</f>
        <v>0</v>
      </c>
      <c r="Q1" s="459" t="str">
        <f>'3-Questionnaire'!Q1</f>
        <v>Proposed (Net SF)</v>
      </c>
      <c r="R1" s="459" t="str">
        <f>'3-Questionnaire'!R1</f>
        <v>Authorized (Net SF)</v>
      </c>
      <c r="S1" s="460"/>
    </row>
    <row r="2" spans="1:19" x14ac:dyDescent="0.2">
      <c r="A2" s="461"/>
      <c r="B2" s="462"/>
      <c r="C2" s="463"/>
      <c r="D2" s="463"/>
      <c r="E2" s="463"/>
      <c r="F2" s="464"/>
      <c r="G2" s="464"/>
      <c r="H2" s="465"/>
      <c r="I2" s="466"/>
      <c r="J2" s="467"/>
      <c r="K2" s="466"/>
      <c r="L2" s="467"/>
      <c r="M2" s="467"/>
      <c r="N2" s="468"/>
      <c r="O2" s="469"/>
      <c r="P2" s="470" t="str">
        <f>'3-Questionnaire'!P2</f>
        <v>Category</v>
      </c>
      <c r="Q2" s="471">
        <f>'3-Questionnaire'!Q2</f>
        <v>0</v>
      </c>
      <c r="R2" s="471" t="str">
        <f>'3-Questionnaire'!R2</f>
        <v>Category</v>
      </c>
      <c r="S2" s="460"/>
    </row>
    <row r="3" spans="1:19" x14ac:dyDescent="0.2">
      <c r="A3" s="461"/>
      <c r="B3" s="462"/>
      <c r="C3" s="463"/>
      <c r="D3" s="463"/>
      <c r="E3" s="463"/>
      <c r="F3" s="464"/>
      <c r="G3" s="464"/>
      <c r="H3" s="465"/>
      <c r="I3" s="466"/>
      <c r="J3" s="467"/>
      <c r="K3" s="466"/>
      <c r="L3" s="467"/>
      <c r="M3" s="467"/>
      <c r="N3" s="468"/>
      <c r="O3" s="469"/>
      <c r="P3" s="472" t="str">
        <f>'3-Questionnaire'!P3</f>
        <v>Population</v>
      </c>
      <c r="Q3" s="471">
        <f>'3-Questionnaire'!Q3</f>
        <v>0</v>
      </c>
      <c r="R3" s="471">
        <f>'3-Questionnaire'!R3</f>
        <v>9000</v>
      </c>
      <c r="S3" s="460"/>
    </row>
    <row r="4" spans="1:19" hidden="1" x14ac:dyDescent="0.2">
      <c r="A4" s="461"/>
      <c r="B4" s="462"/>
      <c r="C4" s="463"/>
      <c r="D4" s="463"/>
      <c r="E4" s="473"/>
      <c r="F4" s="474"/>
      <c r="G4" s="474"/>
      <c r="H4" s="475"/>
      <c r="I4" s="476"/>
      <c r="J4" s="477"/>
      <c r="K4" s="476"/>
      <c r="L4" s="477"/>
      <c r="M4" s="477"/>
      <c r="N4" s="478"/>
      <c r="O4" s="479"/>
      <c r="P4" s="472">
        <f>'3-Questionnaire'!P4</f>
        <v>0</v>
      </c>
      <c r="Q4" s="471">
        <f>'3-Questionnaire'!Q4</f>
        <v>0</v>
      </c>
      <c r="R4" s="471">
        <f>'3-Questionnaire'!R4</f>
        <v>0</v>
      </c>
      <c r="S4" s="460"/>
    </row>
    <row r="5" spans="1:19" x14ac:dyDescent="0.2">
      <c r="A5" s="461"/>
      <c r="B5" s="462"/>
      <c r="C5" s="463"/>
      <c r="D5" s="463"/>
      <c r="E5" s="463"/>
      <c r="F5" s="464"/>
      <c r="G5" s="464"/>
      <c r="H5" s="465"/>
      <c r="I5" s="466"/>
      <c r="J5" s="467"/>
      <c r="K5" s="466"/>
      <c r="L5" s="467"/>
      <c r="M5" s="480"/>
      <c r="N5" s="468"/>
      <c r="O5" s="469"/>
      <c r="P5" s="472" t="str">
        <f>'3-Questionnaire'!P5</f>
        <v>Allowable SF</v>
      </c>
      <c r="Q5" s="471">
        <f>'3-Questionnaire'!Q5</f>
        <v>0</v>
      </c>
      <c r="R5" s="471">
        <f>'3-Questionnaire'!R5</f>
        <v>108236</v>
      </c>
      <c r="S5" s="460"/>
    </row>
    <row r="6" spans="1:19" s="63" customFormat="1" ht="13.5" thickBot="1" x14ac:dyDescent="0.25">
      <c r="A6" s="481"/>
      <c r="B6" s="482"/>
      <c r="C6" s="483"/>
      <c r="D6" s="483"/>
      <c r="E6" s="483"/>
      <c r="F6" s="484"/>
      <c r="G6" s="484"/>
      <c r="H6" s="485"/>
      <c r="I6" s="486"/>
      <c r="J6" s="487"/>
      <c r="K6" s="486"/>
      <c r="L6" s="487"/>
      <c r="M6" s="486"/>
      <c r="N6" s="488"/>
      <c r="O6" s="489"/>
      <c r="P6" s="490" t="str">
        <f>'3-Questionnaire'!P6</f>
        <v>OCONUS</v>
      </c>
      <c r="Q6" s="491">
        <f>'3-Questionnaire'!Q6</f>
        <v>0</v>
      </c>
      <c r="R6" s="491">
        <f>'3-Questionnaire'!R6</f>
        <v>119059.6</v>
      </c>
      <c r="S6" s="492"/>
    </row>
    <row r="7" spans="1:19" ht="13.5" thickBot="1" x14ac:dyDescent="0.25">
      <c r="A7" s="461"/>
      <c r="B7" s="462"/>
      <c r="C7" s="463"/>
      <c r="D7" s="463"/>
      <c r="E7" s="463"/>
      <c r="F7" s="464"/>
      <c r="G7" s="464"/>
      <c r="H7" s="465"/>
      <c r="I7" s="467"/>
      <c r="J7" s="467"/>
      <c r="K7" s="467"/>
      <c r="L7" s="467"/>
      <c r="M7" s="467"/>
      <c r="N7" s="468"/>
      <c r="O7" s="469"/>
      <c r="P7" s="493" t="str">
        <f>'3-Questionnaire'!P7</f>
        <v>above/(below) Allowable</v>
      </c>
      <c r="Q7" s="471">
        <f>'3-Questionnaire'!Q7</f>
        <v>0</v>
      </c>
      <c r="R7" s="471"/>
      <c r="S7" s="460"/>
    </row>
    <row r="8" spans="1:19" ht="14.25" thickTop="1" thickBot="1" x14ac:dyDescent="0.25">
      <c r="A8" s="461"/>
      <c r="B8" s="462"/>
      <c r="C8" s="463"/>
      <c r="D8" s="463"/>
      <c r="E8" s="463"/>
      <c r="F8" s="464"/>
      <c r="G8" s="464"/>
      <c r="H8" s="465"/>
      <c r="I8" s="467"/>
      <c r="J8" s="467"/>
      <c r="K8" s="467"/>
      <c r="L8" s="467"/>
      <c r="M8" s="467"/>
      <c r="N8" s="468"/>
      <c r="O8" s="469"/>
      <c r="P8" s="490" t="str">
        <f>'3-Questionnaire'!P8</f>
        <v>above/(below) Allowable OCONUS</v>
      </c>
      <c r="Q8" s="471">
        <f>SUM(Q9,Q6)</f>
        <v>100887.52500000001</v>
      </c>
      <c r="R8" s="471"/>
      <c r="S8" s="460"/>
    </row>
    <row r="9" spans="1:19" ht="51.75" thickBot="1" x14ac:dyDescent="0.25">
      <c r="A9" s="461"/>
      <c r="B9" s="462" t="s">
        <v>34</v>
      </c>
      <c r="C9" s="463" t="s">
        <v>35</v>
      </c>
      <c r="D9" s="463"/>
      <c r="E9" s="463"/>
      <c r="F9" s="464"/>
      <c r="G9" s="464"/>
      <c r="H9" s="465"/>
      <c r="I9" s="494" t="s">
        <v>243</v>
      </c>
      <c r="J9" s="495" t="str">
        <f>'3-Questionnaire'!J9</f>
        <v>Fill in (or adjust) boxes green only</v>
      </c>
      <c r="K9" s="701" t="s">
        <v>243</v>
      </c>
      <c r="L9" s="702"/>
      <c r="M9" s="468" t="s">
        <v>217</v>
      </c>
      <c r="N9" s="468"/>
      <c r="O9" s="468"/>
      <c r="P9" s="665" t="str">
        <f>'3-Questionnaire'!P9</f>
        <v>Current FC SF</v>
      </c>
      <c r="Q9" s="496">
        <f>SUM(Q85,Q104)</f>
        <v>100887.52500000001</v>
      </c>
      <c r="R9" s="496">
        <f>'3-Questionnaire'!R9</f>
        <v>108236</v>
      </c>
      <c r="S9" s="460"/>
    </row>
    <row r="10" spans="1:19" s="122" customFormat="1" x14ac:dyDescent="0.2">
      <c r="A10" s="497"/>
      <c r="B10" s="498"/>
      <c r="C10" s="499"/>
      <c r="D10" s="499"/>
      <c r="E10" s="499"/>
      <c r="F10" s="500"/>
      <c r="G10" s="500"/>
      <c r="H10" s="501"/>
      <c r="I10" s="502"/>
      <c r="J10" s="502">
        <f>'3-Questionnaire'!J10</f>
        <v>0</v>
      </c>
      <c r="K10" s="502"/>
      <c r="L10" s="502"/>
      <c r="M10" s="503"/>
      <c r="N10" s="503"/>
      <c r="O10" s="503"/>
      <c r="P10" s="504"/>
      <c r="Q10" s="505"/>
      <c r="R10" s="505"/>
      <c r="S10" s="506"/>
    </row>
    <row r="11" spans="1:19" s="122" customFormat="1" ht="21.75" customHeight="1" x14ac:dyDescent="0.2">
      <c r="A11" s="507"/>
      <c r="B11" s="508" t="s">
        <v>38</v>
      </c>
      <c r="C11" s="509"/>
      <c r="D11" s="509"/>
      <c r="E11" s="509"/>
      <c r="F11" s="510"/>
      <c r="G11" s="510"/>
      <c r="H11" s="511"/>
      <c r="I11" s="502"/>
      <c r="J11" s="502">
        <f>'3-Questionnaire'!J11</f>
        <v>0</v>
      </c>
      <c r="K11" s="502"/>
      <c r="L11" s="502"/>
      <c r="M11" s="502"/>
      <c r="N11" s="512"/>
      <c r="O11" s="510"/>
      <c r="P11" s="513"/>
      <c r="Q11" s="514"/>
      <c r="R11" s="514"/>
      <c r="S11" s="506"/>
    </row>
    <row r="12" spans="1:19" s="122" customFormat="1" ht="29.25" customHeight="1" thickBot="1" x14ac:dyDescent="0.25">
      <c r="A12" s="515"/>
      <c r="B12" s="508"/>
      <c r="C12" s="509"/>
      <c r="D12" s="509"/>
      <c r="E12" s="509"/>
      <c r="F12" s="516" t="s">
        <v>226</v>
      </c>
      <c r="G12" s="516" t="s">
        <v>228</v>
      </c>
      <c r="H12" s="511" t="s">
        <v>241</v>
      </c>
      <c r="I12" s="502" t="s">
        <v>39</v>
      </c>
      <c r="J12" s="502">
        <f>'3-Questionnaire'!J12</f>
        <v>0</v>
      </c>
      <c r="K12" s="502" t="s">
        <v>39</v>
      </c>
      <c r="L12" s="502" t="s">
        <v>40</v>
      </c>
      <c r="M12" s="502" t="s">
        <v>41</v>
      </c>
      <c r="N12" s="512" t="s">
        <v>42</v>
      </c>
      <c r="O12" s="510" t="s">
        <v>43</v>
      </c>
      <c r="P12" s="517" t="str">
        <f>'3-Questionnaire'!P12</f>
        <v>SF</v>
      </c>
      <c r="Q12" s="514" t="str">
        <f>'3-Questionnaire'!Q12</f>
        <v>SF</v>
      </c>
      <c r="R12" s="514" t="str">
        <f>'3-Questionnaire'!R12</f>
        <v>SF</v>
      </c>
      <c r="S12" s="506"/>
    </row>
    <row r="13" spans="1:19" s="124" customFormat="1" ht="26.25" thickBot="1" x14ac:dyDescent="0.25">
      <c r="A13" s="518" t="s">
        <v>233</v>
      </c>
      <c r="B13" s="519"/>
      <c r="C13" s="520"/>
      <c r="D13" s="520"/>
      <c r="E13" s="519"/>
      <c r="F13" s="521"/>
      <c r="G13" s="521"/>
      <c r="H13" s="522"/>
      <c r="I13" s="523" t="s">
        <v>260</v>
      </c>
      <c r="J13" s="524">
        <f>'3-Questionnaire'!J13</f>
        <v>1</v>
      </c>
      <c r="K13" s="525">
        <f>'3-Questionnaire'!K13</f>
        <v>0</v>
      </c>
      <c r="L13" s="525">
        <f>'3-Questionnaire'!L13</f>
        <v>0</v>
      </c>
      <c r="M13" s="525">
        <f>'3-Questionnaire'!M13</f>
        <v>0</v>
      </c>
      <c r="N13" s="526">
        <f>'3-Questionnaire'!N13</f>
        <v>0</v>
      </c>
      <c r="O13" s="527">
        <f>'3-Questionnaire'!O13</f>
        <v>0</v>
      </c>
      <c r="P13" s="528"/>
      <c r="Q13" s="529"/>
      <c r="R13" s="530"/>
      <c r="S13" s="531"/>
    </row>
    <row r="14" spans="1:19" ht="13.5" thickBot="1" x14ac:dyDescent="0.25">
      <c r="A14" s="532" t="s">
        <v>44</v>
      </c>
      <c r="B14" s="533"/>
      <c r="C14" s="453"/>
      <c r="D14" s="453"/>
      <c r="E14" s="534"/>
      <c r="F14" s="535"/>
      <c r="G14" s="535"/>
      <c r="H14" s="536"/>
      <c r="I14" s="537"/>
      <c r="J14" s="538">
        <f>'3-Questionnaire'!J14</f>
        <v>0</v>
      </c>
      <c r="K14" s="539">
        <f>'3-Questionnaire'!K14</f>
        <v>0</v>
      </c>
      <c r="L14" s="540">
        <f>'3-Questionnaire'!L14</f>
        <v>0</v>
      </c>
      <c r="M14" s="541">
        <f>'3-Questionnaire'!M14</f>
        <v>0</v>
      </c>
      <c r="N14" s="540">
        <f>'3-Questionnaire'!N14</f>
        <v>0</v>
      </c>
      <c r="O14" s="541">
        <f>'3-Questionnaire'!O14</f>
        <v>0</v>
      </c>
      <c r="P14" s="542"/>
      <c r="Q14" s="543">
        <f>SUM(P14:P21)</f>
        <v>2715</v>
      </c>
      <c r="R14" s="459"/>
      <c r="S14" s="460"/>
    </row>
    <row r="15" spans="1:19" ht="26.25" thickBot="1" x14ac:dyDescent="0.25">
      <c r="A15" s="544" t="s">
        <v>45</v>
      </c>
      <c r="B15" s="462" t="s">
        <v>264</v>
      </c>
      <c r="C15" s="545">
        <v>100</v>
      </c>
      <c r="D15" s="463" t="s">
        <v>37</v>
      </c>
      <c r="E15" s="546" t="s">
        <v>47</v>
      </c>
      <c r="F15" s="547"/>
      <c r="G15" s="547"/>
      <c r="H15" s="548"/>
      <c r="I15" s="549" t="s">
        <v>261</v>
      </c>
      <c r="J15" s="524">
        <f>'3-Questionnaire'!J15</f>
        <v>1</v>
      </c>
      <c r="K15" s="467">
        <f>'3-Questionnaire'!K15</f>
        <v>0</v>
      </c>
      <c r="L15" s="467">
        <f>'3-Questionnaire'!L15</f>
        <v>0</v>
      </c>
      <c r="M15" s="550">
        <f>'3-Questionnaire'!M15</f>
        <v>0</v>
      </c>
      <c r="N15" s="465">
        <f>'3-Questionnaire'!N15</f>
        <v>0</v>
      </c>
      <c r="O15" s="524">
        <f>'3-Questionnaire'!O15</f>
        <v>1</v>
      </c>
      <c r="P15" s="470">
        <f>'3-Questionnaire'!P15</f>
        <v>100</v>
      </c>
      <c r="Q15" s="551"/>
      <c r="R15" s="471"/>
      <c r="S15" s="460"/>
    </row>
    <row r="16" spans="1:19" ht="25.5" x14ac:dyDescent="0.2">
      <c r="A16" s="544" t="s">
        <v>48</v>
      </c>
      <c r="B16" s="462" t="s">
        <v>265</v>
      </c>
      <c r="C16" s="547">
        <v>3</v>
      </c>
      <c r="D16" s="463" t="s">
        <v>37</v>
      </c>
      <c r="E16" s="546" t="s">
        <v>50</v>
      </c>
      <c r="F16" s="547"/>
      <c r="G16" s="547"/>
      <c r="H16" s="548"/>
      <c r="I16" s="467"/>
      <c r="J16" s="467"/>
      <c r="K16" s="467">
        <f>'3-Questionnaire'!K16</f>
        <v>0</v>
      </c>
      <c r="L16" s="465">
        <f>'3-Questionnaire'!L16</f>
        <v>0</v>
      </c>
      <c r="M16" s="550">
        <f>'3-Questionnaire'!M16</f>
        <v>0</v>
      </c>
      <c r="N16" s="465">
        <f>'3-Questionnaire'!N16</f>
        <v>0</v>
      </c>
      <c r="O16" s="469">
        <f>'3-Questionnaire'!O16</f>
        <v>0</v>
      </c>
      <c r="P16" s="470">
        <f>'3-Questionnaire'!P16</f>
        <v>1800</v>
      </c>
      <c r="Q16" s="551"/>
      <c r="R16" s="471"/>
      <c r="S16" s="460"/>
    </row>
    <row r="17" spans="1:19" x14ac:dyDescent="0.2">
      <c r="A17" s="544" t="s">
        <v>51</v>
      </c>
      <c r="B17" s="462" t="s">
        <v>275</v>
      </c>
      <c r="C17" s="547">
        <v>125</v>
      </c>
      <c r="D17" s="463" t="s">
        <v>37</v>
      </c>
      <c r="E17" s="546" t="s">
        <v>50</v>
      </c>
      <c r="F17" s="547"/>
      <c r="G17" s="547"/>
      <c r="H17" s="548"/>
      <c r="I17" s="467"/>
      <c r="J17" s="467"/>
      <c r="K17" s="467">
        <f>'3-Questionnaire'!K17</f>
        <v>0</v>
      </c>
      <c r="L17" s="550">
        <f>'3-Questionnaire'!L17</f>
        <v>2</v>
      </c>
      <c r="M17" s="550">
        <f>'3-Questionnaire'!M17</f>
        <v>0</v>
      </c>
      <c r="N17" s="465">
        <f>'3-Questionnaire'!N17</f>
        <v>0</v>
      </c>
      <c r="O17" s="469">
        <f>'3-Questionnaire'!O17</f>
        <v>0</v>
      </c>
      <c r="P17" s="470">
        <f>'3-Questionnaire'!P17</f>
        <v>250</v>
      </c>
      <c r="Q17" s="551"/>
      <c r="R17" s="471"/>
      <c r="S17" s="460"/>
    </row>
    <row r="18" spans="1:19" ht="13.5" thickBot="1" x14ac:dyDescent="0.25">
      <c r="A18" s="544" t="s">
        <v>53</v>
      </c>
      <c r="B18" s="462" t="s">
        <v>266</v>
      </c>
      <c r="C18" s="547">
        <v>175</v>
      </c>
      <c r="D18" s="463" t="s">
        <v>37</v>
      </c>
      <c r="E18" s="546" t="s">
        <v>55</v>
      </c>
      <c r="F18" s="547"/>
      <c r="G18" s="547"/>
      <c r="H18" s="548"/>
      <c r="I18" s="550"/>
      <c r="J18" s="550"/>
      <c r="K18" s="550">
        <f>'3-Questionnaire'!K18</f>
        <v>0</v>
      </c>
      <c r="L18" s="550">
        <f>'3-Questionnaire'!L18</f>
        <v>1</v>
      </c>
      <c r="M18" s="550">
        <f>'3-Questionnaire'!M18</f>
        <v>0</v>
      </c>
      <c r="N18" s="465">
        <f>'3-Questionnaire'!N18</f>
        <v>0</v>
      </c>
      <c r="O18" s="469">
        <f>'3-Questionnaire'!O18</f>
        <v>0</v>
      </c>
      <c r="P18" s="470">
        <f>'3-Questionnaire'!P18</f>
        <v>175</v>
      </c>
      <c r="Q18" s="551"/>
      <c r="R18" s="471"/>
      <c r="S18" s="460"/>
    </row>
    <row r="19" spans="1:19" ht="39" thickBot="1" x14ac:dyDescent="0.25">
      <c r="A19" s="544" t="s">
        <v>56</v>
      </c>
      <c r="B19" s="462" t="s">
        <v>267</v>
      </c>
      <c r="C19" s="547">
        <v>50</v>
      </c>
      <c r="D19" s="463" t="s">
        <v>37</v>
      </c>
      <c r="E19" s="546" t="s">
        <v>50</v>
      </c>
      <c r="F19" s="547"/>
      <c r="G19" s="547"/>
      <c r="H19" s="548"/>
      <c r="I19" s="549" t="s">
        <v>262</v>
      </c>
      <c r="J19" s="524">
        <f>'3-Questionnaire'!J19</f>
        <v>1</v>
      </c>
      <c r="K19" s="467">
        <f>'3-Questionnaire'!K19</f>
        <v>0</v>
      </c>
      <c r="L19" s="524">
        <f>'3-Questionnaire'!L19</f>
        <v>1</v>
      </c>
      <c r="M19" s="550">
        <f>'3-Questionnaire'!M19</f>
        <v>0</v>
      </c>
      <c r="N19" s="465">
        <f>'3-Questionnaire'!N19</f>
        <v>0</v>
      </c>
      <c r="O19" s="469">
        <f>'3-Questionnaire'!O19</f>
        <v>0</v>
      </c>
      <c r="P19" s="470">
        <f>'3-Questionnaire'!P19</f>
        <v>50</v>
      </c>
      <c r="Q19" s="551"/>
      <c r="R19" s="471"/>
      <c r="S19" s="460"/>
    </row>
    <row r="20" spans="1:19" ht="26.25" thickBot="1" x14ac:dyDescent="0.25">
      <c r="A20" s="544" t="s">
        <v>58</v>
      </c>
      <c r="B20" s="462" t="s">
        <v>59</v>
      </c>
      <c r="C20" s="547">
        <v>20</v>
      </c>
      <c r="D20" s="463" t="s">
        <v>37</v>
      </c>
      <c r="E20" s="546" t="s">
        <v>60</v>
      </c>
      <c r="F20" s="547"/>
      <c r="G20" s="547"/>
      <c r="H20" s="548"/>
      <c r="I20" s="549" t="s">
        <v>262</v>
      </c>
      <c r="J20" s="524">
        <f>'3-Questionnaire'!J20</f>
        <v>2</v>
      </c>
      <c r="K20" s="467">
        <f>'3-Questionnaire'!K20</f>
        <v>0</v>
      </c>
      <c r="L20" s="524">
        <f>'3-Questionnaire'!L20</f>
        <v>2</v>
      </c>
      <c r="M20" s="550">
        <f>'3-Questionnaire'!M20</f>
        <v>0</v>
      </c>
      <c r="N20" s="465">
        <f>'3-Questionnaire'!N20</f>
        <v>0</v>
      </c>
      <c r="O20" s="469">
        <f>'3-Questionnaire'!O20</f>
        <v>0</v>
      </c>
      <c r="P20" s="470">
        <f>'3-Questionnaire'!$P$20</f>
        <v>40</v>
      </c>
      <c r="Q20" s="551"/>
      <c r="R20" s="471"/>
      <c r="S20" s="460"/>
    </row>
    <row r="21" spans="1:19" ht="26.25" thickBot="1" x14ac:dyDescent="0.25">
      <c r="A21" s="544" t="s">
        <v>61</v>
      </c>
      <c r="B21" s="462" t="s">
        <v>62</v>
      </c>
      <c r="C21" s="547">
        <v>50</v>
      </c>
      <c r="D21" s="463" t="s">
        <v>37</v>
      </c>
      <c r="E21" s="546" t="s">
        <v>63</v>
      </c>
      <c r="F21" s="547"/>
      <c r="G21" s="547"/>
      <c r="H21" s="548"/>
      <c r="I21" s="467"/>
      <c r="J21" s="467">
        <f>'3-Questionnaire'!J21</f>
        <v>0</v>
      </c>
      <c r="K21" s="467">
        <f>'3-Questionnaire'!K21</f>
        <v>0</v>
      </c>
      <c r="L21" s="465">
        <f>'3-Questionnaire'!L21</f>
        <v>0</v>
      </c>
      <c r="M21" s="550">
        <f>'3-Questionnaire'!M21</f>
        <v>0</v>
      </c>
      <c r="N21" s="465">
        <f>'3-Questionnaire'!N21</f>
        <v>0</v>
      </c>
      <c r="O21" s="469">
        <f>'3-Questionnaire'!O21</f>
        <v>0</v>
      </c>
      <c r="P21" s="470">
        <f>'3-Questionnaire'!P21</f>
        <v>300</v>
      </c>
      <c r="Q21" s="551"/>
      <c r="R21" s="471"/>
      <c r="S21" s="460" t="s">
        <v>402</v>
      </c>
    </row>
    <row r="22" spans="1:19" ht="25.5" x14ac:dyDescent="0.2">
      <c r="A22" s="532" t="s">
        <v>64</v>
      </c>
      <c r="B22" s="533"/>
      <c r="C22" s="535"/>
      <c r="D22" s="453"/>
      <c r="E22" s="534"/>
      <c r="F22" s="535"/>
      <c r="G22" s="535"/>
      <c r="H22" s="536"/>
      <c r="I22" s="539"/>
      <c r="J22" s="539">
        <f>'3-Questionnaire'!J22</f>
        <v>0</v>
      </c>
      <c r="K22" s="539">
        <f>'3-Questionnaire'!K22</f>
        <v>0</v>
      </c>
      <c r="L22" s="541">
        <f>'3-Questionnaire'!L22</f>
        <v>0</v>
      </c>
      <c r="M22" s="541">
        <f>'3-Questionnaire'!M22</f>
        <v>0</v>
      </c>
      <c r="N22" s="540">
        <f>'3-Questionnaire'!N22</f>
        <v>0</v>
      </c>
      <c r="O22" s="541">
        <f>'3-Questionnaire'!O22</f>
        <v>0</v>
      </c>
      <c r="P22" s="542">
        <f>'3-Questionnaire'!P22</f>
        <v>0</v>
      </c>
      <c r="Q22" s="543">
        <f>SUM(P22:P29)</f>
        <v>2086</v>
      </c>
      <c r="R22" s="459"/>
      <c r="S22" s="460" t="s">
        <v>397</v>
      </c>
    </row>
    <row r="23" spans="1:19" ht="25.5" x14ac:dyDescent="0.2">
      <c r="A23" s="544" t="s">
        <v>427</v>
      </c>
      <c r="B23" s="462" t="s">
        <v>269</v>
      </c>
      <c r="C23" s="547">
        <v>125</v>
      </c>
      <c r="D23" s="463" t="s">
        <v>37</v>
      </c>
      <c r="E23" s="546" t="s">
        <v>67</v>
      </c>
      <c r="F23" s="547"/>
      <c r="G23" s="547"/>
      <c r="H23" s="548"/>
      <c r="I23" s="467"/>
      <c r="J23" s="469">
        <f>'3-Questionnaire'!J23</f>
        <v>1</v>
      </c>
      <c r="K23" s="467">
        <f>'3-Questionnaire'!K23</f>
        <v>0</v>
      </c>
      <c r="L23" s="550">
        <f>'3-Questionnaire'!L23</f>
        <v>1</v>
      </c>
      <c r="M23" s="465">
        <f>'3-Questionnaire'!M23</f>
        <v>3</v>
      </c>
      <c r="N23" s="465">
        <f>'3-Questionnaire'!N23</f>
        <v>0</v>
      </c>
      <c r="O23" s="469">
        <f>'3-Questionnaire'!O23</f>
        <v>0</v>
      </c>
      <c r="P23" s="470">
        <f>'3-Questionnaire'!P23</f>
        <v>125</v>
      </c>
      <c r="Q23" s="551"/>
      <c r="R23" s="471"/>
      <c r="S23" s="460"/>
    </row>
    <row r="24" spans="1:19" ht="25.5" x14ac:dyDescent="0.2">
      <c r="A24" s="544" t="s">
        <v>68</v>
      </c>
      <c r="B24" s="462" t="s">
        <v>270</v>
      </c>
      <c r="C24" s="547">
        <v>80</v>
      </c>
      <c r="D24" s="463" t="s">
        <v>37</v>
      </c>
      <c r="E24" s="546" t="s">
        <v>67</v>
      </c>
      <c r="F24" s="547"/>
      <c r="G24" s="547"/>
      <c r="H24" s="548"/>
      <c r="I24" s="467"/>
      <c r="J24" s="469">
        <f>'3-Questionnaire'!J24</f>
        <v>1</v>
      </c>
      <c r="K24" s="467">
        <f>'3-Questionnaire'!K24</f>
        <v>0</v>
      </c>
      <c r="L24" s="550">
        <f>'3-Questionnaire'!L24</f>
        <v>1</v>
      </c>
      <c r="M24" s="465">
        <f>'3-Questionnaire'!M24</f>
        <v>1</v>
      </c>
      <c r="N24" s="465">
        <f>'3-Questionnaire'!N24</f>
        <v>0</v>
      </c>
      <c r="O24" s="469">
        <f>'3-Questionnaire'!O24</f>
        <v>0</v>
      </c>
      <c r="P24" s="470">
        <f>'3-Questionnaire'!P24</f>
        <v>80</v>
      </c>
      <c r="Q24" s="551"/>
      <c r="R24" s="471"/>
      <c r="S24" s="460"/>
    </row>
    <row r="25" spans="1:19" ht="25.5" x14ac:dyDescent="0.2">
      <c r="A25" s="544" t="s">
        <v>340</v>
      </c>
      <c r="B25" s="462" t="s">
        <v>270</v>
      </c>
      <c r="C25" s="547">
        <v>80</v>
      </c>
      <c r="D25" s="463" t="s">
        <v>37</v>
      </c>
      <c r="E25" s="546" t="s">
        <v>67</v>
      </c>
      <c r="F25" s="547"/>
      <c r="G25" s="547"/>
      <c r="H25" s="548"/>
      <c r="I25" s="467"/>
      <c r="J25" s="469">
        <f>'3-Questionnaire'!J25</f>
        <v>1</v>
      </c>
      <c r="K25" s="467">
        <f>'3-Questionnaire'!K25</f>
        <v>0</v>
      </c>
      <c r="L25" s="550">
        <f>'3-Questionnaire'!L25</f>
        <v>1</v>
      </c>
      <c r="M25" s="465">
        <f>'3-Questionnaire'!M25</f>
        <v>0</v>
      </c>
      <c r="N25" s="465">
        <f>'3-Questionnaire'!N25</f>
        <v>0</v>
      </c>
      <c r="O25" s="469">
        <f>'3-Questionnaire'!O25</f>
        <v>0</v>
      </c>
      <c r="P25" s="470">
        <f>'3-Questionnaire'!P25</f>
        <v>80</v>
      </c>
      <c r="Q25" s="551"/>
      <c r="R25" s="471"/>
      <c r="S25" s="460"/>
    </row>
    <row r="26" spans="1:19" ht="26.25" thickBot="1" x14ac:dyDescent="0.25">
      <c r="A26" s="544" t="s">
        <v>341</v>
      </c>
      <c r="B26" s="462" t="s">
        <v>270</v>
      </c>
      <c r="C26" s="547">
        <v>80</v>
      </c>
      <c r="D26" s="463" t="s">
        <v>37</v>
      </c>
      <c r="E26" s="546" t="s">
        <v>67</v>
      </c>
      <c r="F26" s="547"/>
      <c r="G26" s="547"/>
      <c r="H26" s="548"/>
      <c r="I26" s="467"/>
      <c r="J26" s="469">
        <f>'3-Questionnaire'!J26</f>
        <v>1</v>
      </c>
      <c r="K26" s="467">
        <f>'3-Questionnaire'!K26</f>
        <v>0</v>
      </c>
      <c r="L26" s="550">
        <f>'3-Questionnaire'!L26</f>
        <v>1</v>
      </c>
      <c r="M26" s="465">
        <f>'3-Questionnaire'!M26</f>
        <v>0</v>
      </c>
      <c r="N26" s="465">
        <f>'3-Questionnaire'!N26</f>
        <v>0</v>
      </c>
      <c r="O26" s="469">
        <f>'3-Questionnaire'!O26</f>
        <v>0</v>
      </c>
      <c r="P26" s="470">
        <f>'3-Questionnaire'!P26</f>
        <v>80</v>
      </c>
      <c r="Q26" s="551"/>
      <c r="R26" s="471"/>
      <c r="S26" s="460"/>
    </row>
    <row r="27" spans="1:19" ht="26.25" thickBot="1" x14ac:dyDescent="0.25">
      <c r="A27" s="544" t="s">
        <v>423</v>
      </c>
      <c r="B27" s="462" t="s">
        <v>72</v>
      </c>
      <c r="C27" s="547">
        <v>64</v>
      </c>
      <c r="D27" s="463" t="s">
        <v>37</v>
      </c>
      <c r="E27" s="546" t="s">
        <v>73</v>
      </c>
      <c r="F27" s="547"/>
      <c r="G27" s="547"/>
      <c r="H27" s="548"/>
      <c r="I27" s="549" t="s">
        <v>263</v>
      </c>
      <c r="J27" s="524">
        <f>'3-Questionnaire'!J27</f>
        <v>14</v>
      </c>
      <c r="K27" s="467">
        <f>'3-Questionnaire'!K27</f>
        <v>0</v>
      </c>
      <c r="L27" s="524">
        <f>'3-Questionnaire'!L27</f>
        <v>14</v>
      </c>
      <c r="M27" s="465">
        <f>'3-Questionnaire'!M27</f>
        <v>0</v>
      </c>
      <c r="N27" s="465">
        <f>'3-Questionnaire'!N27</f>
        <v>0</v>
      </c>
      <c r="O27" s="469">
        <f>'3-Questionnaire'!O27</f>
        <v>0</v>
      </c>
      <c r="P27" s="470">
        <f>'3-Questionnaire'!P27</f>
        <v>896</v>
      </c>
      <c r="Q27" s="551"/>
      <c r="R27" s="471"/>
      <c r="S27" s="460"/>
    </row>
    <row r="28" spans="1:19" ht="39" thickBot="1" x14ac:dyDescent="0.25">
      <c r="A28" s="544" t="s">
        <v>74</v>
      </c>
      <c r="B28" s="462" t="s">
        <v>75</v>
      </c>
      <c r="C28" s="547">
        <v>25</v>
      </c>
      <c r="D28" s="463" t="s">
        <v>37</v>
      </c>
      <c r="E28" s="546" t="s">
        <v>50</v>
      </c>
      <c r="F28" s="547"/>
      <c r="G28" s="547"/>
      <c r="H28" s="548"/>
      <c r="I28" s="549" t="s">
        <v>268</v>
      </c>
      <c r="J28" s="524">
        <f>'3-Questionnaire'!J28</f>
        <v>25</v>
      </c>
      <c r="K28" s="467">
        <f>'3-Questionnaire'!K28</f>
        <v>0</v>
      </c>
      <c r="L28" s="550">
        <f>'3-Questionnaire'!L28</f>
        <v>25</v>
      </c>
      <c r="M28" s="524">
        <f>'3-Questionnaire'!M28</f>
        <v>25</v>
      </c>
      <c r="N28" s="465">
        <f>'3-Questionnaire'!N28</f>
        <v>0</v>
      </c>
      <c r="O28" s="469">
        <f>'3-Questionnaire'!O28</f>
        <v>0</v>
      </c>
      <c r="P28" s="470">
        <f>'3-Questionnaire'!P28</f>
        <v>625</v>
      </c>
      <c r="Q28" s="551"/>
      <c r="R28" s="471"/>
      <c r="S28" s="460"/>
    </row>
    <row r="29" spans="1:19" ht="26.25" thickBot="1" x14ac:dyDescent="0.25">
      <c r="A29" s="544" t="s">
        <v>425</v>
      </c>
      <c r="B29" s="462" t="s">
        <v>466</v>
      </c>
      <c r="C29" s="547">
        <v>200</v>
      </c>
      <c r="D29" s="463" t="s">
        <v>37</v>
      </c>
      <c r="E29" s="546" t="s">
        <v>424</v>
      </c>
      <c r="F29" s="547"/>
      <c r="G29" s="547"/>
      <c r="H29" s="548"/>
      <c r="I29" s="552"/>
      <c r="J29" s="465"/>
      <c r="K29" s="467"/>
      <c r="L29" s="550"/>
      <c r="M29" s="465"/>
      <c r="N29" s="465"/>
      <c r="O29" s="469"/>
      <c r="P29" s="470">
        <f>C29</f>
        <v>200</v>
      </c>
      <c r="Q29" s="551"/>
      <c r="R29" s="471"/>
      <c r="S29" s="460"/>
    </row>
    <row r="30" spans="1:19" ht="13.5" thickBot="1" x14ac:dyDescent="0.25">
      <c r="A30" s="532" t="s">
        <v>76</v>
      </c>
      <c r="B30" s="533"/>
      <c r="C30" s="535"/>
      <c r="D30" s="453"/>
      <c r="E30" s="534"/>
      <c r="F30" s="535"/>
      <c r="G30" s="535"/>
      <c r="H30" s="536"/>
      <c r="I30" s="537"/>
      <c r="J30" s="537">
        <f>'3-Questionnaire'!J30</f>
        <v>0</v>
      </c>
      <c r="K30" s="539">
        <f>'3-Questionnaire'!K30</f>
        <v>0</v>
      </c>
      <c r="L30" s="541">
        <f>'3-Questionnaire'!L30</f>
        <v>0</v>
      </c>
      <c r="M30" s="541">
        <f>'3-Questionnaire'!M30</f>
        <v>0</v>
      </c>
      <c r="N30" s="540">
        <f>'3-Questionnaire'!N30</f>
        <v>0</v>
      </c>
      <c r="O30" s="541">
        <f>'3-Questionnaire'!O30</f>
        <v>0</v>
      </c>
      <c r="P30" s="542">
        <f>'3-Questionnaire'!P30</f>
        <v>0</v>
      </c>
      <c r="Q30" s="543">
        <f>SUM(P30:P35)</f>
        <v>4345.5</v>
      </c>
      <c r="R30" s="459"/>
      <c r="S30" s="460"/>
    </row>
    <row r="31" spans="1:19" ht="77.25" thickBot="1" x14ac:dyDescent="0.25">
      <c r="A31" s="544" t="s">
        <v>77</v>
      </c>
      <c r="B31" s="462" t="s">
        <v>250</v>
      </c>
      <c r="C31" s="547">
        <v>200</v>
      </c>
      <c r="D31" s="463" t="s">
        <v>37</v>
      </c>
      <c r="E31" s="546" t="s">
        <v>242</v>
      </c>
      <c r="F31" s="547"/>
      <c r="G31" s="547">
        <v>1</v>
      </c>
      <c r="H31" s="548"/>
      <c r="I31" s="549" t="s">
        <v>271</v>
      </c>
      <c r="J31" s="524">
        <f>'3-Questionnaire'!J31</f>
        <v>1</v>
      </c>
      <c r="K31" s="467">
        <f>'3-Questionnaire'!K31</f>
        <v>0</v>
      </c>
      <c r="L31" s="524">
        <f>'3-Questionnaire'!L31</f>
        <v>1</v>
      </c>
      <c r="M31" s="469">
        <f>'3-Questionnaire'!M31</f>
        <v>0</v>
      </c>
      <c r="N31" s="465">
        <f>'3-Questionnaire'!N31</f>
        <v>0</v>
      </c>
      <c r="O31" s="469">
        <f>'3-Questionnaire'!O31</f>
        <v>0</v>
      </c>
      <c r="P31" s="470">
        <f>'3-Questionnaire'!P31</f>
        <v>200</v>
      </c>
      <c r="Q31" s="551"/>
      <c r="R31" s="471"/>
      <c r="S31" s="460" t="s">
        <v>401</v>
      </c>
    </row>
    <row r="32" spans="1:19" ht="38.25" x14ac:dyDescent="0.2">
      <c r="A32" s="544" t="s">
        <v>78</v>
      </c>
      <c r="B32" s="462" t="s">
        <v>272</v>
      </c>
      <c r="C32" s="553">
        <v>0.35</v>
      </c>
      <c r="D32" s="463"/>
      <c r="E32" s="480" t="s">
        <v>346</v>
      </c>
      <c r="F32" s="547"/>
      <c r="G32" s="547"/>
      <c r="H32" s="548"/>
      <c r="I32" s="467"/>
      <c r="J32" s="467"/>
      <c r="K32" s="467">
        <f>'3-Questionnaire'!K32</f>
        <v>0</v>
      </c>
      <c r="L32" s="465">
        <f>'3-Questionnaire'!L32</f>
        <v>0</v>
      </c>
      <c r="M32" s="550">
        <f>'3-Questionnaire'!M32</f>
        <v>0</v>
      </c>
      <c r="N32" s="465">
        <f>'3-Questionnaire'!N32</f>
        <v>0</v>
      </c>
      <c r="O32" s="469">
        <f>'3-Questionnaire'!O32</f>
        <v>0</v>
      </c>
      <c r="P32" s="470">
        <f>'3-Questionnaire'!P32</f>
        <v>2905</v>
      </c>
      <c r="Q32" s="551"/>
      <c r="R32" s="471"/>
      <c r="S32" s="460"/>
    </row>
    <row r="33" spans="1:19" ht="25.5" x14ac:dyDescent="0.2">
      <c r="A33" s="544" t="s">
        <v>81</v>
      </c>
      <c r="B33" s="462" t="s">
        <v>273</v>
      </c>
      <c r="C33" s="553">
        <v>0.1</v>
      </c>
      <c r="D33" s="463"/>
      <c r="E33" s="480" t="s">
        <v>83</v>
      </c>
      <c r="F33" s="547"/>
      <c r="G33" s="547">
        <v>100</v>
      </c>
      <c r="H33" s="554">
        <f>P32*C33</f>
        <v>290.5</v>
      </c>
      <c r="I33" s="467"/>
      <c r="J33" s="467"/>
      <c r="K33" s="467">
        <f>'3-Questionnaire'!K33</f>
        <v>0</v>
      </c>
      <c r="L33" s="465">
        <f>'3-Questionnaire'!L33</f>
        <v>0</v>
      </c>
      <c r="M33" s="550">
        <f>'3-Questionnaire'!M33</f>
        <v>0</v>
      </c>
      <c r="N33" s="465">
        <f>'3-Questionnaire'!N33</f>
        <v>0</v>
      </c>
      <c r="O33" s="469">
        <f>'3-Questionnaire'!O33</f>
        <v>0</v>
      </c>
      <c r="P33" s="470">
        <f>'3-Questionnaire'!P33</f>
        <v>290.5</v>
      </c>
      <c r="Q33" s="551"/>
      <c r="R33" s="471"/>
      <c r="S33" s="460"/>
    </row>
    <row r="34" spans="1:19" ht="51.75" thickBot="1" x14ac:dyDescent="0.25">
      <c r="A34" s="544" t="s">
        <v>84</v>
      </c>
      <c r="B34" s="462" t="s">
        <v>274</v>
      </c>
      <c r="C34" s="553">
        <v>0.1</v>
      </c>
      <c r="D34" s="463"/>
      <c r="E34" s="480" t="s">
        <v>347</v>
      </c>
      <c r="F34" s="547"/>
      <c r="G34" s="547">
        <v>100</v>
      </c>
      <c r="H34" s="554">
        <f>(P72+P73)*$C34</f>
        <v>830</v>
      </c>
      <c r="I34" s="467"/>
      <c r="J34" s="467"/>
      <c r="K34" s="467">
        <f>'3-Questionnaire'!K34</f>
        <v>0</v>
      </c>
      <c r="L34" s="465">
        <f>'3-Questionnaire'!L34</f>
        <v>0</v>
      </c>
      <c r="M34" s="550">
        <f>'3-Questionnaire'!M34</f>
        <v>0</v>
      </c>
      <c r="N34" s="465">
        <f>'3-Questionnaire'!N34</f>
        <v>0</v>
      </c>
      <c r="O34" s="469">
        <f>'3-Questionnaire'!O34</f>
        <v>0</v>
      </c>
      <c r="P34" s="470">
        <f>'3-Questionnaire'!P34</f>
        <v>830</v>
      </c>
      <c r="Q34" s="551"/>
      <c r="R34" s="471"/>
      <c r="S34" s="460"/>
    </row>
    <row r="35" spans="1:19" ht="26.25" thickBot="1" x14ac:dyDescent="0.25">
      <c r="A35" s="555" t="s">
        <v>86</v>
      </c>
      <c r="B35" s="482" t="s">
        <v>277</v>
      </c>
      <c r="C35" s="556">
        <v>60</v>
      </c>
      <c r="D35" s="483" t="s">
        <v>37</v>
      </c>
      <c r="E35" s="492" t="s">
        <v>180</v>
      </c>
      <c r="F35" s="556"/>
      <c r="G35" s="556"/>
      <c r="H35" s="557"/>
      <c r="I35" s="558" t="s">
        <v>276</v>
      </c>
      <c r="J35" s="524">
        <f>'3-Questionnaire'!J35</f>
        <v>2</v>
      </c>
      <c r="K35" s="487">
        <f>'3-Questionnaire'!K35</f>
        <v>0</v>
      </c>
      <c r="L35" s="489">
        <f>'3-Questionnaire'!L35</f>
        <v>2</v>
      </c>
      <c r="M35" s="485">
        <f>'3-Questionnaire'!M35</f>
        <v>0</v>
      </c>
      <c r="N35" s="485">
        <f>'3-Questionnaire'!N35</f>
        <v>0</v>
      </c>
      <c r="O35" s="524">
        <f>'3-Questionnaire'!O35</f>
        <v>2</v>
      </c>
      <c r="P35" s="574">
        <f>'3-Questionnaire'!P35</f>
        <v>120</v>
      </c>
      <c r="Q35" s="559"/>
      <c r="R35" s="491"/>
      <c r="S35" s="460" t="s">
        <v>403</v>
      </c>
    </row>
    <row r="36" spans="1:19" ht="26.25" thickBot="1" x14ac:dyDescent="0.25">
      <c r="A36" s="532" t="s">
        <v>89</v>
      </c>
      <c r="B36" s="533" t="s">
        <v>345</v>
      </c>
      <c r="C36" s="535"/>
      <c r="D36" s="453"/>
      <c r="E36" s="534"/>
      <c r="F36" s="535"/>
      <c r="G36" s="535"/>
      <c r="H36" s="536"/>
      <c r="I36" s="537"/>
      <c r="J36" s="538">
        <f>'3-Questionnaire'!J36</f>
        <v>0</v>
      </c>
      <c r="K36" s="539">
        <f>'3-Questionnaire'!K36</f>
        <v>0</v>
      </c>
      <c r="L36" s="540">
        <f>'3-Questionnaire'!L36</f>
        <v>0</v>
      </c>
      <c r="M36" s="540">
        <f>'3-Questionnaire'!M36</f>
        <v>0</v>
      </c>
      <c r="N36" s="540">
        <f>'3-Questionnaire'!N36</f>
        <v>0</v>
      </c>
      <c r="O36" s="469">
        <f>'3-Questionnaire'!O36</f>
        <v>808.5</v>
      </c>
      <c r="P36" s="542">
        <f>'3-Questionnaire'!P36</f>
        <v>0</v>
      </c>
      <c r="Q36" s="560"/>
      <c r="R36" s="561"/>
      <c r="S36" s="460"/>
    </row>
    <row r="37" spans="1:19" ht="39" thickBot="1" x14ac:dyDescent="0.25">
      <c r="A37" s="562" t="s">
        <v>256</v>
      </c>
      <c r="B37" s="462" t="s">
        <v>283</v>
      </c>
      <c r="C37" s="547"/>
      <c r="D37" s="463"/>
      <c r="E37" s="546"/>
      <c r="F37" s="547"/>
      <c r="G37" s="547"/>
      <c r="H37" s="548"/>
      <c r="I37" s="563" t="s">
        <v>280</v>
      </c>
      <c r="J37" s="564">
        <f>'3-Questionnaire'!J37</f>
        <v>0.5</v>
      </c>
      <c r="K37" s="565">
        <f>'3-Questionnaire'!K37</f>
        <v>0.5</v>
      </c>
      <c r="L37" s="465">
        <f>'3-Questionnaire'!L37</f>
        <v>0</v>
      </c>
      <c r="M37" s="465">
        <f>'3-Questionnaire'!M37</f>
        <v>0</v>
      </c>
      <c r="N37" s="465">
        <f>'3-Questionnaire'!N37</f>
        <v>0</v>
      </c>
      <c r="O37" s="469" t="str">
        <f>'3-Questionnaire'!O37</f>
        <v>Lkrs</v>
      </c>
      <c r="P37" s="470">
        <f>'3-Questionnaire'!P37</f>
        <v>0</v>
      </c>
      <c r="Q37" s="307">
        <f>SUM(P37:P47)</f>
        <v>7348.5</v>
      </c>
      <c r="R37" s="496"/>
      <c r="S37" s="460"/>
    </row>
    <row r="38" spans="1:19" ht="39" thickBot="1" x14ac:dyDescent="0.25">
      <c r="A38" s="544" t="s">
        <v>284</v>
      </c>
      <c r="B38" s="462" t="s">
        <v>285</v>
      </c>
      <c r="C38" s="547">
        <v>8</v>
      </c>
      <c r="D38" s="463" t="s">
        <v>37</v>
      </c>
      <c r="E38" s="546" t="s">
        <v>94</v>
      </c>
      <c r="F38" s="547"/>
      <c r="G38" s="547"/>
      <c r="H38" s="548"/>
      <c r="I38" s="563" t="s">
        <v>281</v>
      </c>
      <c r="J38" s="564">
        <f>'3-Questionnaire'!J38</f>
        <v>1</v>
      </c>
      <c r="K38" s="565">
        <f>'3-Questionnaire'!K38</f>
        <v>1</v>
      </c>
      <c r="L38" s="465">
        <f>'3-Questionnaire'!L38</f>
        <v>0</v>
      </c>
      <c r="M38" s="465">
        <f>'3-Questionnaire'!M38</f>
        <v>0</v>
      </c>
      <c r="N38" s="465">
        <f>'3-Questionnaire'!N38</f>
        <v>0</v>
      </c>
      <c r="O38" s="567">
        <f>'3-Questionnaire'!O38</f>
        <v>404.25</v>
      </c>
      <c r="P38" s="470">
        <f>'3-Questionnaire'!P38</f>
        <v>3234</v>
      </c>
      <c r="Q38" s="551"/>
      <c r="R38" s="471"/>
      <c r="S38" s="460"/>
    </row>
    <row r="39" spans="1:19" ht="26.25" thickBot="1" x14ac:dyDescent="0.25">
      <c r="A39" s="544" t="s">
        <v>440</v>
      </c>
      <c r="B39" s="462" t="s">
        <v>287</v>
      </c>
      <c r="C39" s="547">
        <v>10</v>
      </c>
      <c r="D39" s="463" t="s">
        <v>37</v>
      </c>
      <c r="E39" s="546" t="s">
        <v>97</v>
      </c>
      <c r="F39" s="547"/>
      <c r="G39" s="547"/>
      <c r="H39" s="548"/>
      <c r="I39" s="538"/>
      <c r="J39" s="568">
        <f>'3-Questionnaire'!J39</f>
        <v>0</v>
      </c>
      <c r="K39" s="568">
        <f>'3-Questionnaire'!K39</f>
        <v>0</v>
      </c>
      <c r="L39" s="465">
        <f>'3-Questionnaire'!L39</f>
        <v>0</v>
      </c>
      <c r="M39" s="465">
        <f>'3-Questionnaire'!M39</f>
        <v>0</v>
      </c>
      <c r="N39" s="465">
        <f>'3-Questionnaire'!N39</f>
        <v>0</v>
      </c>
      <c r="O39" s="567">
        <f>'3-Questionnaire'!O39</f>
        <v>0</v>
      </c>
      <c r="P39" s="470">
        <f>'3-Questionnaire'!P39</f>
        <v>0</v>
      </c>
      <c r="Q39" s="551"/>
      <c r="R39" s="471"/>
      <c r="S39" s="460"/>
    </row>
    <row r="40" spans="1:19" ht="26.25" thickBot="1" x14ac:dyDescent="0.25">
      <c r="A40" s="569" t="s">
        <v>98</v>
      </c>
      <c r="B40" s="462" t="s">
        <v>286</v>
      </c>
      <c r="C40" s="545"/>
      <c r="D40" s="463"/>
      <c r="E40" s="546"/>
      <c r="F40" s="547"/>
      <c r="G40" s="547"/>
      <c r="H40" s="548"/>
      <c r="I40" s="563" t="s">
        <v>282</v>
      </c>
      <c r="J40" s="564">
        <f>'3-Questionnaire'!J40</f>
        <v>0</v>
      </c>
      <c r="K40" s="565">
        <f>'3-Questionnaire'!K40</f>
        <v>0</v>
      </c>
      <c r="L40" s="465">
        <f>'3-Questionnaire'!L40</f>
        <v>0</v>
      </c>
      <c r="M40" s="465">
        <f>'3-Questionnaire'!M40</f>
        <v>0</v>
      </c>
      <c r="N40" s="465">
        <f>'3-Questionnaire'!N40</f>
        <v>0</v>
      </c>
      <c r="O40" s="469">
        <f>'3-Questionnaire'!O40</f>
        <v>0</v>
      </c>
      <c r="P40" s="470">
        <f>'3-Questionnaire'!P40</f>
        <v>0</v>
      </c>
      <c r="Q40" s="551"/>
      <c r="R40" s="471"/>
      <c r="S40" s="460"/>
    </row>
    <row r="41" spans="1:19" ht="25.5" x14ac:dyDescent="0.2">
      <c r="A41" s="569" t="s">
        <v>100</v>
      </c>
      <c r="B41" s="462" t="s">
        <v>288</v>
      </c>
      <c r="C41" s="545"/>
      <c r="D41" s="463"/>
      <c r="E41" s="546"/>
      <c r="F41" s="547"/>
      <c r="G41" s="547"/>
      <c r="H41" s="548"/>
      <c r="I41" s="538"/>
      <c r="J41" s="538">
        <f>'3-Questionnaire'!J41</f>
        <v>1</v>
      </c>
      <c r="K41" s="568">
        <f>'3-Questionnaire'!K41</f>
        <v>1</v>
      </c>
      <c r="L41" s="465">
        <f>'3-Questionnaire'!L41</f>
        <v>0</v>
      </c>
      <c r="M41" s="465">
        <f>'3-Questionnaire'!M41</f>
        <v>0</v>
      </c>
      <c r="N41" s="465">
        <f>'3-Questionnaire'!N41</f>
        <v>0</v>
      </c>
      <c r="O41" s="570">
        <f>'3-Questionnaire'!O41</f>
        <v>404.25</v>
      </c>
      <c r="P41" s="470">
        <f>'3-Questionnaire'!P41</f>
        <v>0</v>
      </c>
      <c r="Q41" s="551"/>
      <c r="R41" s="471"/>
      <c r="S41" s="460"/>
    </row>
    <row r="42" spans="1:19" ht="25.5" x14ac:dyDescent="0.2">
      <c r="A42" s="569" t="s">
        <v>278</v>
      </c>
      <c r="B42" s="462" t="s">
        <v>290</v>
      </c>
      <c r="C42" s="547"/>
      <c r="D42" s="463"/>
      <c r="E42" s="546"/>
      <c r="F42" s="547"/>
      <c r="G42" s="547"/>
      <c r="H42" s="548"/>
      <c r="I42" s="538"/>
      <c r="J42" s="538">
        <f>'3-Questionnaire'!J42</f>
        <v>0</v>
      </c>
      <c r="K42" s="571">
        <f>'3-Questionnaire'!K42</f>
        <v>0</v>
      </c>
      <c r="L42" s="465">
        <f>'3-Questionnaire'!L42</f>
        <v>0</v>
      </c>
      <c r="M42" s="465">
        <f>'3-Questionnaire'!M42</f>
        <v>0</v>
      </c>
      <c r="N42" s="465">
        <f>'3-Questionnaire'!N42</f>
        <v>0</v>
      </c>
      <c r="O42" s="469">
        <f>'3-Questionnaire'!O42</f>
        <v>404.25</v>
      </c>
      <c r="P42" s="470">
        <f>'3-Questionnaire'!P42</f>
        <v>0</v>
      </c>
      <c r="Q42" s="551"/>
      <c r="R42" s="471"/>
      <c r="S42" s="460"/>
    </row>
    <row r="43" spans="1:19" x14ac:dyDescent="0.2">
      <c r="A43" s="544" t="s">
        <v>104</v>
      </c>
      <c r="B43" s="462" t="s">
        <v>105</v>
      </c>
      <c r="C43" s="547">
        <v>30</v>
      </c>
      <c r="D43" s="463" t="s">
        <v>37</v>
      </c>
      <c r="E43" s="546" t="s">
        <v>106</v>
      </c>
      <c r="F43" s="547"/>
      <c r="G43" s="547"/>
      <c r="H43" s="548"/>
      <c r="I43" s="538"/>
      <c r="J43" s="538">
        <f>'3-Questionnaire'!J43</f>
        <v>0</v>
      </c>
      <c r="K43" s="467">
        <f>'3-Questionnaire'!K43</f>
        <v>0</v>
      </c>
      <c r="L43" s="465">
        <f>'3-Questionnaire'!L43</f>
        <v>0</v>
      </c>
      <c r="M43" s="465">
        <f>'3-Questionnaire'!M43</f>
        <v>0</v>
      </c>
      <c r="N43" s="465">
        <f>'3-Questionnaire'!N43</f>
        <v>0</v>
      </c>
      <c r="O43" s="469">
        <f>'3-Questionnaire'!O43</f>
        <v>20.212499999999999</v>
      </c>
      <c r="P43" s="470">
        <f>'3-Questionnaire'!P43</f>
        <v>600</v>
      </c>
      <c r="Q43" s="551"/>
      <c r="R43" s="471"/>
      <c r="S43" s="460"/>
    </row>
    <row r="44" spans="1:19" x14ac:dyDescent="0.2">
      <c r="A44" s="544" t="s">
        <v>107</v>
      </c>
      <c r="B44" s="462" t="s">
        <v>108</v>
      </c>
      <c r="C44" s="547">
        <v>45</v>
      </c>
      <c r="D44" s="463" t="s">
        <v>37</v>
      </c>
      <c r="E44" s="546" t="s">
        <v>109</v>
      </c>
      <c r="F44" s="547"/>
      <c r="G44" s="547"/>
      <c r="H44" s="548"/>
      <c r="I44" s="538"/>
      <c r="J44" s="538">
        <f>'3-Questionnaire'!J44</f>
        <v>0</v>
      </c>
      <c r="K44" s="467">
        <f>'3-Questionnaire'!K44</f>
        <v>0</v>
      </c>
      <c r="L44" s="465">
        <f>'3-Questionnaire'!L44</f>
        <v>0</v>
      </c>
      <c r="M44" s="465">
        <f>'3-Questionnaire'!M44</f>
        <v>0</v>
      </c>
      <c r="N44" s="465">
        <f>'3-Questionnaire'!N44</f>
        <v>0</v>
      </c>
      <c r="O44" s="469">
        <f>'3-Questionnaire'!O44</f>
        <v>13.475</v>
      </c>
      <c r="P44" s="470">
        <f>'3-Questionnaire'!P44</f>
        <v>585</v>
      </c>
      <c r="Q44" s="551"/>
      <c r="R44" s="471"/>
      <c r="S44" s="460"/>
    </row>
    <row r="45" spans="1:19" x14ac:dyDescent="0.2">
      <c r="A45" s="544" t="s">
        <v>110</v>
      </c>
      <c r="B45" s="462" t="s">
        <v>230</v>
      </c>
      <c r="C45" s="547">
        <v>15</v>
      </c>
      <c r="D45" s="463" t="s">
        <v>37</v>
      </c>
      <c r="E45" s="546" t="s">
        <v>50</v>
      </c>
      <c r="F45" s="547"/>
      <c r="G45" s="547"/>
      <c r="H45" s="548"/>
      <c r="I45" s="538"/>
      <c r="J45" s="538">
        <f>'3-Questionnaire'!J45</f>
        <v>0</v>
      </c>
      <c r="K45" s="467">
        <f>'3-Questionnaire'!K45</f>
        <v>0</v>
      </c>
      <c r="L45" s="465">
        <f>'3-Questionnaire'!L45</f>
        <v>0</v>
      </c>
      <c r="M45" s="465">
        <f>'3-Questionnaire'!M45</f>
        <v>0</v>
      </c>
      <c r="N45" s="465">
        <f>'3-Questionnaire'!N45</f>
        <v>0</v>
      </c>
      <c r="O45" s="469">
        <f>'3-Questionnaire'!O45</f>
        <v>16</v>
      </c>
      <c r="P45" s="470">
        <f>'3-Questionnaire'!P45</f>
        <v>240</v>
      </c>
      <c r="Q45" s="551"/>
      <c r="R45" s="471"/>
      <c r="S45" s="460"/>
    </row>
    <row r="46" spans="1:19" x14ac:dyDescent="0.2">
      <c r="A46" s="544" t="s">
        <v>112</v>
      </c>
      <c r="B46" s="462" t="s">
        <v>230</v>
      </c>
      <c r="C46" s="547">
        <v>15</v>
      </c>
      <c r="D46" s="463" t="s">
        <v>37</v>
      </c>
      <c r="E46" s="546" t="s">
        <v>50</v>
      </c>
      <c r="F46" s="547"/>
      <c r="G46" s="547"/>
      <c r="H46" s="548"/>
      <c r="I46" s="538"/>
      <c r="J46" s="538">
        <f>'3-Questionnaire'!J46</f>
        <v>0</v>
      </c>
      <c r="K46" s="467">
        <f>'3-Questionnaire'!K46</f>
        <v>0</v>
      </c>
      <c r="L46" s="465">
        <f>'3-Questionnaire'!L46</f>
        <v>0</v>
      </c>
      <c r="M46" s="465">
        <f>'3-Questionnaire'!M46</f>
        <v>0</v>
      </c>
      <c r="N46" s="465">
        <f>'3-Questionnaire'!N46</f>
        <v>0</v>
      </c>
      <c r="O46" s="469">
        <f>'3-Questionnaire'!O46</f>
        <v>16</v>
      </c>
      <c r="P46" s="470">
        <f>'3-Questionnaire'!P46</f>
        <v>240</v>
      </c>
      <c r="Q46" s="551"/>
      <c r="R46" s="471"/>
      <c r="S46" s="460" t="s">
        <v>441</v>
      </c>
    </row>
    <row r="47" spans="1:19" x14ac:dyDescent="0.2">
      <c r="A47" s="544" t="s">
        <v>113</v>
      </c>
      <c r="B47" s="462" t="s">
        <v>114</v>
      </c>
      <c r="C47" s="553">
        <v>0.5</v>
      </c>
      <c r="D47" s="463"/>
      <c r="E47" s="546"/>
      <c r="F47" s="547"/>
      <c r="G47" s="547"/>
      <c r="H47" s="548"/>
      <c r="I47" s="538"/>
      <c r="J47" s="538">
        <f>'3-Questionnaire'!J47</f>
        <v>0</v>
      </c>
      <c r="K47" s="467">
        <f>'3-Questionnaire'!K47</f>
        <v>0</v>
      </c>
      <c r="L47" s="465">
        <f>'3-Questionnaire'!L47</f>
        <v>0</v>
      </c>
      <c r="M47" s="465">
        <f>'3-Questionnaire'!M47</f>
        <v>0</v>
      </c>
      <c r="N47" s="465">
        <f>'3-Questionnaire'!N47</f>
        <v>0</v>
      </c>
      <c r="O47" s="469">
        <f>'3-Questionnaire'!O47</f>
        <v>0</v>
      </c>
      <c r="P47" s="470">
        <f>'3-Questionnaire'!P47</f>
        <v>2449.5</v>
      </c>
      <c r="Q47" s="551"/>
      <c r="R47" s="471"/>
      <c r="S47" s="460" t="s">
        <v>443</v>
      </c>
    </row>
    <row r="48" spans="1:19" ht="13.5" thickBot="1" x14ac:dyDescent="0.25">
      <c r="A48" s="562" t="s">
        <v>344</v>
      </c>
      <c r="B48" s="462" t="s">
        <v>289</v>
      </c>
      <c r="C48" s="547"/>
      <c r="D48" s="463"/>
      <c r="E48" s="546"/>
      <c r="F48" s="547"/>
      <c r="G48" s="547"/>
      <c r="H48" s="548"/>
      <c r="I48" s="538"/>
      <c r="J48" s="568">
        <f>'3-Questionnaire'!J48</f>
        <v>0.5</v>
      </c>
      <c r="K48" s="568">
        <f>'3-Questionnaire'!K48</f>
        <v>0.5</v>
      </c>
      <c r="L48" s="465">
        <f>'3-Questionnaire'!L48</f>
        <v>0</v>
      </c>
      <c r="M48" s="465">
        <f>'3-Questionnaire'!M48</f>
        <v>0</v>
      </c>
      <c r="N48" s="465">
        <f>'3-Questionnaire'!N48</f>
        <v>0</v>
      </c>
      <c r="O48" s="469">
        <f>'3-Questionnaire'!O48</f>
        <v>0</v>
      </c>
      <c r="P48" s="470">
        <f>'3-Questionnaire'!P48</f>
        <v>0</v>
      </c>
      <c r="Q48" s="307">
        <f>SUM(P48:P58)</f>
        <v>7168.5</v>
      </c>
      <c r="R48" s="496"/>
      <c r="S48" s="460"/>
    </row>
    <row r="49" spans="1:19" ht="39" thickBot="1" x14ac:dyDescent="0.25">
      <c r="A49" s="544" t="s">
        <v>284</v>
      </c>
      <c r="B49" s="462" t="s">
        <v>285</v>
      </c>
      <c r="C49" s="547">
        <v>8</v>
      </c>
      <c r="D49" s="463" t="s">
        <v>37</v>
      </c>
      <c r="E49" s="546" t="s">
        <v>94</v>
      </c>
      <c r="F49" s="547"/>
      <c r="G49" s="547"/>
      <c r="H49" s="548"/>
      <c r="I49" s="563" t="s">
        <v>281</v>
      </c>
      <c r="J49" s="564">
        <f>'3-Questionnaire'!J49</f>
        <v>1</v>
      </c>
      <c r="K49" s="565">
        <f>'3-Questionnaire'!K49</f>
        <v>1</v>
      </c>
      <c r="L49" s="465">
        <f>'3-Questionnaire'!L49</f>
        <v>0</v>
      </c>
      <c r="M49" s="465">
        <f>'3-Questionnaire'!M49</f>
        <v>0</v>
      </c>
      <c r="N49" s="465">
        <f>'3-Questionnaire'!N49</f>
        <v>0</v>
      </c>
      <c r="O49" s="567">
        <f>'3-Questionnaire'!O49</f>
        <v>404.25</v>
      </c>
      <c r="P49" s="470">
        <f>'3-Questionnaire'!P49</f>
        <v>3234</v>
      </c>
      <c r="Q49" s="551"/>
      <c r="R49" s="471"/>
      <c r="S49" s="460"/>
    </row>
    <row r="50" spans="1:19" ht="26.25" thickBot="1" x14ac:dyDescent="0.25">
      <c r="A50" s="544" t="s">
        <v>95</v>
      </c>
      <c r="B50" s="462" t="s">
        <v>287</v>
      </c>
      <c r="C50" s="547">
        <v>10</v>
      </c>
      <c r="D50" s="463" t="s">
        <v>37</v>
      </c>
      <c r="E50" s="546" t="s">
        <v>94</v>
      </c>
      <c r="F50" s="547"/>
      <c r="G50" s="547"/>
      <c r="H50" s="548"/>
      <c r="I50" s="549"/>
      <c r="J50" s="568">
        <f>'3-Questionnaire'!J50</f>
        <v>0</v>
      </c>
      <c r="K50" s="568">
        <f>'3-Questionnaire'!K50</f>
        <v>0</v>
      </c>
      <c r="L50" s="465">
        <f>'3-Questionnaire'!L50</f>
        <v>0</v>
      </c>
      <c r="M50" s="465">
        <f>'3-Questionnaire'!M50</f>
        <v>0</v>
      </c>
      <c r="N50" s="465">
        <f>'3-Questionnaire'!N50</f>
        <v>0</v>
      </c>
      <c r="O50" s="567">
        <f>'3-Questionnaire'!O50</f>
        <v>0</v>
      </c>
      <c r="P50" s="470">
        <f>'3-Questionnaire'!P50</f>
        <v>0</v>
      </c>
      <c r="Q50" s="551"/>
      <c r="R50" s="471"/>
      <c r="S50" s="460"/>
    </row>
    <row r="51" spans="1:19" ht="26.25" thickBot="1" x14ac:dyDescent="0.25">
      <c r="A51" s="569" t="s">
        <v>98</v>
      </c>
      <c r="B51" s="462" t="s">
        <v>286</v>
      </c>
      <c r="C51" s="545"/>
      <c r="D51" s="463"/>
      <c r="E51" s="546"/>
      <c r="F51" s="547"/>
      <c r="G51" s="547"/>
      <c r="H51" s="548"/>
      <c r="I51" s="563" t="s">
        <v>291</v>
      </c>
      <c r="J51" s="564">
        <f>'3-Questionnaire'!J51</f>
        <v>0</v>
      </c>
      <c r="K51" s="565">
        <f>'3-Questionnaire'!K51</f>
        <v>0</v>
      </c>
      <c r="L51" s="465">
        <f>'3-Questionnaire'!L51</f>
        <v>0</v>
      </c>
      <c r="M51" s="465">
        <f>'3-Questionnaire'!M51</f>
        <v>0</v>
      </c>
      <c r="N51" s="465">
        <f>'3-Questionnaire'!N51</f>
        <v>0</v>
      </c>
      <c r="O51" s="469">
        <f>'3-Questionnaire'!O51</f>
        <v>0</v>
      </c>
      <c r="P51" s="470">
        <f>'3-Questionnaire'!P51</f>
        <v>0</v>
      </c>
      <c r="Q51" s="551"/>
      <c r="R51" s="471"/>
      <c r="S51" s="460"/>
    </row>
    <row r="52" spans="1:19" ht="25.5" x14ac:dyDescent="0.2">
      <c r="A52" s="569" t="s">
        <v>100</v>
      </c>
      <c r="B52" s="462" t="s">
        <v>288</v>
      </c>
      <c r="C52" s="545"/>
      <c r="D52" s="463"/>
      <c r="E52" s="546"/>
      <c r="F52" s="547"/>
      <c r="G52" s="547"/>
      <c r="H52" s="548"/>
      <c r="I52" s="538"/>
      <c r="J52" s="538">
        <f>'3-Questionnaire'!J52</f>
        <v>1</v>
      </c>
      <c r="K52" s="568">
        <f>'3-Questionnaire'!K52</f>
        <v>1</v>
      </c>
      <c r="L52" s="465">
        <f>'3-Questionnaire'!L52</f>
        <v>0</v>
      </c>
      <c r="M52" s="465">
        <f>'3-Questionnaire'!M52</f>
        <v>0</v>
      </c>
      <c r="N52" s="465">
        <f>'3-Questionnaire'!N52</f>
        <v>0</v>
      </c>
      <c r="O52" s="570">
        <f>'3-Questionnaire'!O52</f>
        <v>404.25</v>
      </c>
      <c r="P52" s="470">
        <f>'3-Questionnaire'!P52</f>
        <v>0</v>
      </c>
      <c r="Q52" s="551"/>
      <c r="R52" s="471"/>
      <c r="S52" s="460"/>
    </row>
    <row r="53" spans="1:19" ht="25.5" x14ac:dyDescent="0.2">
      <c r="A53" s="569" t="s">
        <v>279</v>
      </c>
      <c r="B53" s="462" t="s">
        <v>292</v>
      </c>
      <c r="C53" s="547"/>
      <c r="D53" s="463"/>
      <c r="E53" s="546"/>
      <c r="F53" s="547"/>
      <c r="G53" s="547"/>
      <c r="H53" s="548"/>
      <c r="I53" s="538"/>
      <c r="J53" s="538">
        <f>'3-Questionnaire'!J53</f>
        <v>0</v>
      </c>
      <c r="K53" s="571">
        <f>'3-Questionnaire'!K53</f>
        <v>1</v>
      </c>
      <c r="L53" s="465">
        <f>'3-Questionnaire'!L53</f>
        <v>0</v>
      </c>
      <c r="M53" s="465">
        <f>'3-Questionnaire'!M53</f>
        <v>0</v>
      </c>
      <c r="N53" s="465">
        <f>'3-Questionnaire'!N53</f>
        <v>0</v>
      </c>
      <c r="O53" s="469">
        <f>'3-Questionnaire'!O53</f>
        <v>404.25</v>
      </c>
      <c r="P53" s="470">
        <f>'3-Questionnaire'!P53</f>
        <v>0</v>
      </c>
      <c r="Q53" s="551"/>
      <c r="R53" s="471"/>
      <c r="S53" s="460"/>
    </row>
    <row r="54" spans="1:19" x14ac:dyDescent="0.2">
      <c r="A54" s="544" t="s">
        <v>104</v>
      </c>
      <c r="B54" s="462" t="s">
        <v>105</v>
      </c>
      <c r="C54" s="547">
        <v>30</v>
      </c>
      <c r="D54" s="463" t="s">
        <v>37</v>
      </c>
      <c r="E54" s="546" t="s">
        <v>106</v>
      </c>
      <c r="F54" s="547"/>
      <c r="G54" s="547"/>
      <c r="H54" s="548"/>
      <c r="I54" s="538"/>
      <c r="J54" s="538">
        <f>'3-Questionnaire'!J54</f>
        <v>0</v>
      </c>
      <c r="K54" s="467">
        <f>'3-Questionnaire'!K54</f>
        <v>0</v>
      </c>
      <c r="L54" s="465">
        <f>'3-Questionnaire'!L54</f>
        <v>0</v>
      </c>
      <c r="M54" s="465">
        <f>'3-Questionnaire'!M54</f>
        <v>0</v>
      </c>
      <c r="N54" s="465">
        <f>'3-Questionnaire'!N54</f>
        <v>0</v>
      </c>
      <c r="O54" s="469">
        <f>'3-Questionnaire'!O54</f>
        <v>20.212499999999999</v>
      </c>
      <c r="P54" s="470">
        <f>'3-Questionnaire'!P54</f>
        <v>600</v>
      </c>
      <c r="Q54" s="551"/>
      <c r="R54" s="471"/>
      <c r="S54" s="460"/>
    </row>
    <row r="55" spans="1:19" x14ac:dyDescent="0.2">
      <c r="A55" s="544" t="s">
        <v>107</v>
      </c>
      <c r="B55" s="462" t="s">
        <v>108</v>
      </c>
      <c r="C55" s="547">
        <v>45</v>
      </c>
      <c r="D55" s="463" t="s">
        <v>37</v>
      </c>
      <c r="E55" s="546" t="s">
        <v>109</v>
      </c>
      <c r="F55" s="547"/>
      <c r="G55" s="547"/>
      <c r="H55" s="548"/>
      <c r="I55" s="538"/>
      <c r="J55" s="538">
        <f>'3-Questionnaire'!J55</f>
        <v>0</v>
      </c>
      <c r="K55" s="467">
        <f>'3-Questionnaire'!K55</f>
        <v>0</v>
      </c>
      <c r="L55" s="465">
        <f>'3-Questionnaire'!L55</f>
        <v>0</v>
      </c>
      <c r="M55" s="465">
        <f>'3-Questionnaire'!M55</f>
        <v>0</v>
      </c>
      <c r="N55" s="465">
        <f>'3-Questionnaire'!N55</f>
        <v>0</v>
      </c>
      <c r="O55" s="469">
        <f>'3-Questionnaire'!O55</f>
        <v>13.475</v>
      </c>
      <c r="P55" s="470">
        <f>'3-Questionnaire'!P55</f>
        <v>585</v>
      </c>
      <c r="Q55" s="551"/>
      <c r="R55" s="471"/>
      <c r="S55" s="460"/>
    </row>
    <row r="56" spans="1:19" x14ac:dyDescent="0.2">
      <c r="A56" s="544" t="s">
        <v>470</v>
      </c>
      <c r="B56" s="462" t="s">
        <v>111</v>
      </c>
      <c r="C56" s="547">
        <v>15</v>
      </c>
      <c r="D56" s="463" t="s">
        <v>37</v>
      </c>
      <c r="E56" s="546" t="s">
        <v>50</v>
      </c>
      <c r="F56" s="547"/>
      <c r="G56" s="547"/>
      <c r="H56" s="548"/>
      <c r="I56" s="538"/>
      <c r="J56" s="538">
        <f>'3-Questionnaire'!J56</f>
        <v>0</v>
      </c>
      <c r="K56" s="467">
        <f>'3-Questionnaire'!K56</f>
        <v>0</v>
      </c>
      <c r="L56" s="465">
        <f>'3-Questionnaire'!L56</f>
        <v>0</v>
      </c>
      <c r="M56" s="465">
        <f>'3-Questionnaire'!M56</f>
        <v>0</v>
      </c>
      <c r="N56" s="465">
        <f>'3-Questionnaire'!N56</f>
        <v>0</v>
      </c>
      <c r="O56" s="469">
        <f>'3-Questionnaire'!O56</f>
        <v>16</v>
      </c>
      <c r="P56" s="470">
        <f>'3-Questionnaire'!P56</f>
        <v>240</v>
      </c>
      <c r="Q56" s="551"/>
      <c r="R56" s="471"/>
      <c r="S56" s="460"/>
    </row>
    <row r="57" spans="1:19" x14ac:dyDescent="0.2">
      <c r="A57" s="544" t="s">
        <v>471</v>
      </c>
      <c r="B57" s="462" t="s">
        <v>111</v>
      </c>
      <c r="C57" s="547">
        <v>15</v>
      </c>
      <c r="D57" s="463" t="s">
        <v>37</v>
      </c>
      <c r="E57" s="546" t="s">
        <v>50</v>
      </c>
      <c r="F57" s="547"/>
      <c r="G57" s="547"/>
      <c r="H57" s="548"/>
      <c r="I57" s="538"/>
      <c r="J57" s="538">
        <f>'3-Questionnaire'!J57</f>
        <v>0</v>
      </c>
      <c r="K57" s="467">
        <f>'3-Questionnaire'!K57</f>
        <v>0</v>
      </c>
      <c r="L57" s="465">
        <f>'3-Questionnaire'!L57</f>
        <v>0</v>
      </c>
      <c r="M57" s="465">
        <f>'3-Questionnaire'!M57</f>
        <v>0</v>
      </c>
      <c r="N57" s="465">
        <f>'3-Questionnaire'!N57</f>
        <v>0</v>
      </c>
      <c r="O57" s="469">
        <v>8</v>
      </c>
      <c r="P57" s="470">
        <f>'3-Questionnaire'!P57</f>
        <v>120</v>
      </c>
      <c r="Q57" s="551"/>
      <c r="R57" s="471"/>
      <c r="S57" s="460" t="s">
        <v>441</v>
      </c>
    </row>
    <row r="58" spans="1:19" ht="13.5" thickBot="1" x14ac:dyDescent="0.25">
      <c r="A58" s="555" t="s">
        <v>113</v>
      </c>
      <c r="B58" s="482" t="s">
        <v>114</v>
      </c>
      <c r="C58" s="572">
        <v>0.5</v>
      </c>
      <c r="D58" s="483"/>
      <c r="E58" s="492"/>
      <c r="F58" s="556"/>
      <c r="G58" s="556"/>
      <c r="H58" s="557"/>
      <c r="I58" s="573"/>
      <c r="J58" s="573">
        <f>'3-Questionnaire'!J58</f>
        <v>0</v>
      </c>
      <c r="K58" s="487">
        <f>'3-Questionnaire'!K58</f>
        <v>0</v>
      </c>
      <c r="L58" s="485">
        <f>'3-Questionnaire'!L58</f>
        <v>0</v>
      </c>
      <c r="M58" s="485">
        <f>'3-Questionnaire'!M58</f>
        <v>0</v>
      </c>
      <c r="N58" s="485">
        <f>'3-Questionnaire'!N58</f>
        <v>0</v>
      </c>
      <c r="O58" s="489">
        <f>'3-Questionnaire'!O58</f>
        <v>0</v>
      </c>
      <c r="P58" s="574">
        <f>'3-Questionnaire'!P58</f>
        <v>2389.5</v>
      </c>
      <c r="Q58" s="559"/>
      <c r="R58" s="491"/>
      <c r="S58" s="460" t="s">
        <v>442</v>
      </c>
    </row>
    <row r="59" spans="1:19" ht="13.5" thickBot="1" x14ac:dyDescent="0.25">
      <c r="A59" s="532" t="s">
        <v>118</v>
      </c>
      <c r="B59" s="533"/>
      <c r="C59" s="535"/>
      <c r="D59" s="453"/>
      <c r="E59" s="534"/>
      <c r="F59" s="535"/>
      <c r="G59" s="535"/>
      <c r="H59" s="536"/>
      <c r="I59" s="537"/>
      <c r="J59" s="537">
        <f>'3-Questionnaire'!J59</f>
        <v>0</v>
      </c>
      <c r="K59" s="539">
        <f>'3-Questionnaire'!K59</f>
        <v>0</v>
      </c>
      <c r="L59" s="540">
        <f>'3-Questionnaire'!L59</f>
        <v>0</v>
      </c>
      <c r="M59" s="540">
        <f>'3-Questionnaire'!M59</f>
        <v>0</v>
      </c>
      <c r="N59" s="540">
        <f>'3-Questionnaire'!N59</f>
        <v>0</v>
      </c>
      <c r="O59" s="541">
        <f>'3-Questionnaire'!O59</f>
        <v>0</v>
      </c>
      <c r="P59" s="542">
        <f>'3-Questionnaire'!P59</f>
        <v>0</v>
      </c>
      <c r="Q59" s="566">
        <f>SUM(P59:P64)</f>
        <v>21658</v>
      </c>
      <c r="R59" s="459"/>
      <c r="S59" s="460"/>
    </row>
    <row r="60" spans="1:19" ht="39" thickBot="1" x14ac:dyDescent="0.25">
      <c r="A60" s="575" t="s">
        <v>119</v>
      </c>
      <c r="B60" s="480" t="s">
        <v>257</v>
      </c>
      <c r="C60" s="547">
        <v>8892</v>
      </c>
      <c r="D60" s="463" t="s">
        <v>37</v>
      </c>
      <c r="E60" s="480" t="s">
        <v>121</v>
      </c>
      <c r="F60" s="547"/>
      <c r="G60" s="547"/>
      <c r="H60" s="548"/>
      <c r="I60" s="549" t="s">
        <v>293</v>
      </c>
      <c r="J60" s="524">
        <f>'3-Questionnaire'!J60</f>
        <v>2</v>
      </c>
      <c r="K60" s="467">
        <f>'3-Questionnaire'!K60</f>
        <v>0</v>
      </c>
      <c r="L60" s="465">
        <f>'3-Questionnaire'!L60</f>
        <v>0</v>
      </c>
      <c r="M60" s="465">
        <f>'3-Questionnaire'!M60</f>
        <v>0</v>
      </c>
      <c r="N60" s="465">
        <f>'3-Questionnaire'!N60</f>
        <v>80</v>
      </c>
      <c r="O60" s="524">
        <f>'3-Questionnaire'!O60</f>
        <v>2</v>
      </c>
      <c r="P60" s="470">
        <f>'3-Questionnaire'!P60</f>
        <v>17784</v>
      </c>
      <c r="Q60" s="551"/>
      <c r="R60" s="471"/>
      <c r="S60" s="460"/>
    </row>
    <row r="61" spans="1:19" ht="26.25" thickBot="1" x14ac:dyDescent="0.25">
      <c r="A61" s="575" t="s">
        <v>237</v>
      </c>
      <c r="B61" s="480" t="s">
        <v>231</v>
      </c>
      <c r="C61" s="547">
        <v>912</v>
      </c>
      <c r="D61" s="463" t="s">
        <v>37</v>
      </c>
      <c r="E61" s="480" t="s">
        <v>234</v>
      </c>
      <c r="F61" s="547"/>
      <c r="G61" s="547"/>
      <c r="H61" s="548"/>
      <c r="I61" s="549" t="s">
        <v>294</v>
      </c>
      <c r="J61" s="524">
        <f>'3-Questionnaire'!J61</f>
        <v>2</v>
      </c>
      <c r="K61" s="467">
        <f>'3-Questionnaire'!K61</f>
        <v>0</v>
      </c>
      <c r="L61" s="465">
        <f>'3-Questionnaire'!L61</f>
        <v>0</v>
      </c>
      <c r="M61" s="465">
        <f>'3-Questionnaire'!M61</f>
        <v>400</v>
      </c>
      <c r="N61" s="465">
        <f>'3-Questionnaire'!N61</f>
        <v>0</v>
      </c>
      <c r="O61" s="524">
        <f>'3-Questionnaire'!O61</f>
        <v>2</v>
      </c>
      <c r="P61" s="470">
        <f>'3-Questionnaire'!P61</f>
        <v>1824</v>
      </c>
      <c r="Q61" s="551"/>
      <c r="R61" s="471"/>
      <c r="S61" s="460"/>
    </row>
    <row r="62" spans="1:19" ht="26.25" thickBot="1" x14ac:dyDescent="0.25">
      <c r="A62" s="575" t="s">
        <v>238</v>
      </c>
      <c r="B62" s="480" t="s">
        <v>236</v>
      </c>
      <c r="C62" s="547">
        <v>500</v>
      </c>
      <c r="D62" s="463" t="s">
        <v>37</v>
      </c>
      <c r="E62" s="480" t="s">
        <v>235</v>
      </c>
      <c r="F62" s="547"/>
      <c r="G62" s="547"/>
      <c r="H62" s="548"/>
      <c r="I62" s="549" t="s">
        <v>295</v>
      </c>
      <c r="J62" s="524">
        <f>'3-Questionnaire'!J62</f>
        <v>2</v>
      </c>
      <c r="K62" s="467">
        <f>'3-Questionnaire'!K62</f>
        <v>0</v>
      </c>
      <c r="L62" s="465">
        <f>'3-Questionnaire'!L62</f>
        <v>0</v>
      </c>
      <c r="M62" s="465">
        <f>'3-Questionnaire'!M62</f>
        <v>200</v>
      </c>
      <c r="N62" s="465">
        <f>'3-Questionnaire'!N62</f>
        <v>0</v>
      </c>
      <c r="O62" s="524">
        <f>'3-Questionnaire'!O62</f>
        <v>2</v>
      </c>
      <c r="P62" s="470">
        <f>'3-Questionnaire'!P62</f>
        <v>1000</v>
      </c>
      <c r="Q62" s="551"/>
      <c r="R62" s="471"/>
      <c r="S62" s="460" t="s">
        <v>444</v>
      </c>
    </row>
    <row r="63" spans="1:19" x14ac:dyDescent="0.2">
      <c r="A63" s="575" t="s">
        <v>122</v>
      </c>
      <c r="B63" s="462" t="s">
        <v>297</v>
      </c>
      <c r="C63" s="547">
        <v>700</v>
      </c>
      <c r="D63" s="463" t="s">
        <v>37</v>
      </c>
      <c r="E63" s="480" t="s">
        <v>124</v>
      </c>
      <c r="F63" s="547"/>
      <c r="G63" s="547"/>
      <c r="H63" s="548"/>
      <c r="I63" s="467"/>
      <c r="J63" s="467">
        <f>'3-Questionnaire'!J63</f>
        <v>0</v>
      </c>
      <c r="K63" s="467">
        <f>'3-Questionnaire'!K63</f>
        <v>0</v>
      </c>
      <c r="L63" s="465">
        <f>'3-Questionnaire'!L63</f>
        <v>0</v>
      </c>
      <c r="M63" s="465">
        <f>'3-Questionnaire'!M63</f>
        <v>0</v>
      </c>
      <c r="N63" s="465">
        <f>'3-Questionnaire'!N63</f>
        <v>0</v>
      </c>
      <c r="O63" s="469">
        <f>'3-Questionnaire'!O63</f>
        <v>0</v>
      </c>
      <c r="P63" s="470">
        <f>'3-Questionnaire'!P63</f>
        <v>700</v>
      </c>
      <c r="Q63" s="551"/>
      <c r="R63" s="471"/>
      <c r="S63" s="460"/>
    </row>
    <row r="64" spans="1:19" ht="26.25" thickBot="1" x14ac:dyDescent="0.25">
      <c r="A64" s="576" t="s">
        <v>125</v>
      </c>
      <c r="B64" s="482" t="s">
        <v>296</v>
      </c>
      <c r="C64" s="556">
        <v>350</v>
      </c>
      <c r="D64" s="483" t="s">
        <v>37</v>
      </c>
      <c r="E64" s="486" t="s">
        <v>127</v>
      </c>
      <c r="F64" s="556"/>
      <c r="G64" s="556"/>
      <c r="H64" s="557"/>
      <c r="I64" s="487"/>
      <c r="J64" s="487">
        <f>'3-Questionnaire'!J64</f>
        <v>0</v>
      </c>
      <c r="K64" s="487">
        <f>'3-Questionnaire'!K64</f>
        <v>0</v>
      </c>
      <c r="L64" s="485">
        <f>'3-Questionnaire'!L64</f>
        <v>0</v>
      </c>
      <c r="M64" s="485">
        <f>'3-Questionnaire'!M64</f>
        <v>0</v>
      </c>
      <c r="N64" s="485">
        <f>'3-Questionnaire'!N64</f>
        <v>0</v>
      </c>
      <c r="O64" s="489">
        <f>'3-Questionnaire'!O64</f>
        <v>0</v>
      </c>
      <c r="P64" s="574">
        <f>'3-Questionnaire'!P64</f>
        <v>350</v>
      </c>
      <c r="Q64" s="559"/>
      <c r="R64" s="491"/>
      <c r="S64" s="460"/>
    </row>
    <row r="65" spans="1:19" x14ac:dyDescent="0.2">
      <c r="A65" s="532" t="s">
        <v>128</v>
      </c>
      <c r="B65" s="533"/>
      <c r="C65" s="535"/>
      <c r="D65" s="453"/>
      <c r="E65" s="534"/>
      <c r="F65" s="535"/>
      <c r="G65" s="535"/>
      <c r="H65" s="536"/>
      <c r="I65" s="539"/>
      <c r="J65" s="539">
        <f>'3-Questionnaire'!J65</f>
        <v>0</v>
      </c>
      <c r="K65" s="539">
        <f>'3-Questionnaire'!K65</f>
        <v>0</v>
      </c>
      <c r="L65" s="540">
        <f>'3-Questionnaire'!L65</f>
        <v>0</v>
      </c>
      <c r="M65" s="540">
        <f>'3-Questionnaire'!M65</f>
        <v>0</v>
      </c>
      <c r="N65" s="540">
        <f>'3-Questionnaire'!N65</f>
        <v>0</v>
      </c>
      <c r="O65" s="541">
        <f>'3-Questionnaire'!O65</f>
        <v>0</v>
      </c>
      <c r="P65" s="542">
        <f>'3-Questionnaire'!P65</f>
        <v>0</v>
      </c>
      <c r="Q65" s="566">
        <f>SUM(P65:P69)</f>
        <v>9550</v>
      </c>
      <c r="R65" s="561"/>
      <c r="S65" s="577" t="s">
        <v>418</v>
      </c>
    </row>
    <row r="66" spans="1:19" ht="26.25" thickBot="1" x14ac:dyDescent="0.25">
      <c r="A66" s="544" t="s">
        <v>129</v>
      </c>
      <c r="B66" s="462" t="s">
        <v>348</v>
      </c>
      <c r="C66" s="547">
        <v>100</v>
      </c>
      <c r="D66" s="463" t="s">
        <v>37</v>
      </c>
      <c r="E66" s="546" t="s">
        <v>131</v>
      </c>
      <c r="F66" s="547"/>
      <c r="G66" s="547"/>
      <c r="H66" s="554">
        <f>ROUNDUP(N67/50,0)</f>
        <v>3</v>
      </c>
      <c r="I66" s="467"/>
      <c r="J66" s="467">
        <f>'3-Questionnaire'!J66</f>
        <v>0</v>
      </c>
      <c r="K66" s="467">
        <f>'3-Questionnaire'!K66</f>
        <v>0</v>
      </c>
      <c r="L66" s="465">
        <f>'3-Questionnaire'!L66</f>
        <v>0</v>
      </c>
      <c r="M66" s="465">
        <f>'3-Questionnaire'!M66</f>
        <v>0</v>
      </c>
      <c r="N66" s="465">
        <f>'3-Questionnaire'!N66</f>
        <v>0</v>
      </c>
      <c r="O66" s="469">
        <f>'3-Questionnaire'!O66</f>
        <v>0</v>
      </c>
      <c r="P66" s="470">
        <f>'3-Questionnaire'!P66</f>
        <v>300</v>
      </c>
      <c r="Q66" s="551"/>
      <c r="R66" s="471"/>
      <c r="S66" s="460" t="s">
        <v>398</v>
      </c>
    </row>
    <row r="67" spans="1:19" ht="39" thickBot="1" x14ac:dyDescent="0.25">
      <c r="A67" s="544" t="s">
        <v>128</v>
      </c>
      <c r="B67" s="462" t="s">
        <v>349</v>
      </c>
      <c r="C67" s="547">
        <v>50</v>
      </c>
      <c r="D67" s="463" t="s">
        <v>37</v>
      </c>
      <c r="E67" s="546" t="s">
        <v>50</v>
      </c>
      <c r="F67" s="547"/>
      <c r="G67" s="547"/>
      <c r="H67" s="548"/>
      <c r="I67" s="549" t="s">
        <v>259</v>
      </c>
      <c r="J67" s="524">
        <f>'3-Questionnaire'!J67</f>
        <v>150</v>
      </c>
      <c r="K67" s="467">
        <f>'3-Questionnaire'!K67</f>
        <v>0</v>
      </c>
      <c r="L67" s="465">
        <f>'3-Questionnaire'!L67</f>
        <v>0</v>
      </c>
      <c r="M67" s="465">
        <f>'3-Questionnaire'!M67</f>
        <v>0</v>
      </c>
      <c r="N67" s="524">
        <f>'3-Questionnaire'!N67</f>
        <v>150</v>
      </c>
      <c r="O67" s="469">
        <f>'3-Questionnaire'!O67</f>
        <v>0</v>
      </c>
      <c r="P67" s="470">
        <f>'3-Questionnaire'!P67</f>
        <v>7500</v>
      </c>
      <c r="Q67" s="551"/>
      <c r="R67" s="471"/>
      <c r="S67" s="460"/>
    </row>
    <row r="68" spans="1:19" ht="26.25" thickBot="1" x14ac:dyDescent="0.25">
      <c r="A68" s="544" t="s">
        <v>462</v>
      </c>
      <c r="B68" s="462" t="s">
        <v>464</v>
      </c>
      <c r="C68" s="547">
        <v>50</v>
      </c>
      <c r="D68" s="463" t="s">
        <v>37</v>
      </c>
      <c r="E68" s="546" t="s">
        <v>50</v>
      </c>
      <c r="F68" s="547"/>
      <c r="G68" s="547"/>
      <c r="H68" s="548"/>
      <c r="I68" s="549"/>
      <c r="J68" s="524"/>
      <c r="K68" s="467"/>
      <c r="L68" s="465"/>
      <c r="M68" s="465"/>
      <c r="N68" s="524"/>
      <c r="O68" s="469"/>
      <c r="P68" s="470">
        <f>'3-Questionnaire'!$P$69</f>
        <v>1000</v>
      </c>
      <c r="Q68" s="551"/>
      <c r="R68" s="471"/>
      <c r="S68" s="460"/>
    </row>
    <row r="69" spans="1:19" ht="13.5" thickBot="1" x14ac:dyDescent="0.25">
      <c r="A69" s="555" t="s">
        <v>133</v>
      </c>
      <c r="B69" s="482" t="s">
        <v>298</v>
      </c>
      <c r="C69" s="572">
        <v>0.1</v>
      </c>
      <c r="D69" s="483" t="s">
        <v>37</v>
      </c>
      <c r="E69" s="492" t="s">
        <v>135</v>
      </c>
      <c r="F69" s="556"/>
      <c r="G69" s="556"/>
      <c r="H69" s="557"/>
      <c r="I69" s="487"/>
      <c r="J69" s="487">
        <f>'3-Questionnaire'!J68</f>
        <v>0</v>
      </c>
      <c r="K69" s="487">
        <f>'3-Questionnaire'!K68</f>
        <v>0</v>
      </c>
      <c r="L69" s="485">
        <f>'3-Questionnaire'!L68</f>
        <v>0</v>
      </c>
      <c r="M69" s="485">
        <f>'3-Questionnaire'!M68</f>
        <v>0</v>
      </c>
      <c r="N69" s="485">
        <f>'3-Questionnaire'!N68</f>
        <v>0</v>
      </c>
      <c r="O69" s="489">
        <f>'3-Questionnaire'!O68</f>
        <v>0</v>
      </c>
      <c r="P69" s="574">
        <f>'3-Questionnaire'!P68</f>
        <v>750</v>
      </c>
      <c r="Q69" s="559"/>
      <c r="R69" s="491"/>
      <c r="S69" s="460"/>
    </row>
    <row r="70" spans="1:19" ht="25.5" x14ac:dyDescent="0.2">
      <c r="A70" s="532" t="s">
        <v>136</v>
      </c>
      <c r="B70" s="533" t="s">
        <v>314</v>
      </c>
      <c r="C70" s="578"/>
      <c r="D70" s="453"/>
      <c r="E70" s="534"/>
      <c r="F70" s="535"/>
      <c r="G70" s="535"/>
      <c r="H70" s="579">
        <f>SUM(N72:N76)</f>
        <v>240</v>
      </c>
      <c r="I70" s="539"/>
      <c r="J70" s="539">
        <f>'3-Questionnaire'!J70</f>
        <v>0</v>
      </c>
      <c r="K70" s="539">
        <f>'3-Questionnaire'!K70</f>
        <v>0</v>
      </c>
      <c r="L70" s="540">
        <f>'3-Questionnaire'!L70</f>
        <v>0</v>
      </c>
      <c r="M70" s="540">
        <f>'3-Questionnaire'!M70</f>
        <v>0</v>
      </c>
      <c r="N70" s="540">
        <f>'3-Questionnaire'!N70</f>
        <v>0</v>
      </c>
      <c r="O70" s="541">
        <f>'3-Questionnaire'!O70</f>
        <v>0</v>
      </c>
      <c r="P70" s="542">
        <f>'3-Questionnaire'!P70</f>
        <v>0</v>
      </c>
      <c r="Q70" s="566">
        <f>SUM(P70:P78)</f>
        <v>13795</v>
      </c>
      <c r="R70" s="459"/>
      <c r="S70" s="460"/>
    </row>
    <row r="71" spans="1:19" ht="26.25" thickBot="1" x14ac:dyDescent="0.25">
      <c r="A71" s="544" t="s">
        <v>129</v>
      </c>
      <c r="B71" s="462" t="s">
        <v>350</v>
      </c>
      <c r="C71" s="547">
        <v>100</v>
      </c>
      <c r="D71" s="463" t="s">
        <v>37</v>
      </c>
      <c r="E71" s="546" t="s">
        <v>137</v>
      </c>
      <c r="F71" s="547"/>
      <c r="G71" s="547"/>
      <c r="H71" s="554">
        <f>ROUNDUP(H70/50,0)</f>
        <v>5</v>
      </c>
      <c r="I71" s="467"/>
      <c r="J71" s="467">
        <f>'3-Questionnaire'!J71</f>
        <v>0</v>
      </c>
      <c r="K71" s="467">
        <f>'3-Questionnaire'!K71</f>
        <v>0</v>
      </c>
      <c r="L71" s="465">
        <f>'3-Questionnaire'!L71</f>
        <v>0</v>
      </c>
      <c r="M71" s="465">
        <f>'3-Questionnaire'!M71</f>
        <v>0</v>
      </c>
      <c r="N71" s="465">
        <f>'3-Questionnaire'!N71</f>
        <v>0</v>
      </c>
      <c r="O71" s="469">
        <f>'3-Questionnaire'!O71</f>
        <v>0</v>
      </c>
      <c r="P71" s="470">
        <f>'3-Questionnaire'!P71</f>
        <v>500</v>
      </c>
      <c r="Q71" s="551"/>
      <c r="R71" s="471"/>
      <c r="S71" s="460" t="s">
        <v>398</v>
      </c>
    </row>
    <row r="72" spans="1:19" ht="51.75" thickBot="1" x14ac:dyDescent="0.25">
      <c r="A72" s="544" t="s">
        <v>138</v>
      </c>
      <c r="B72" s="462" t="s">
        <v>351</v>
      </c>
      <c r="C72" s="547">
        <v>50</v>
      </c>
      <c r="D72" s="463" t="s">
        <v>37</v>
      </c>
      <c r="E72" s="546" t="s">
        <v>60</v>
      </c>
      <c r="F72" s="547"/>
      <c r="G72" s="547"/>
      <c r="H72" s="548"/>
      <c r="I72" s="549" t="s">
        <v>299</v>
      </c>
      <c r="J72" s="524">
        <f>'3-Questionnaire'!J72</f>
        <v>100</v>
      </c>
      <c r="K72" s="467">
        <f>'3-Questionnaire'!K72</f>
        <v>0</v>
      </c>
      <c r="L72" s="465">
        <f>'3-Questionnaire'!L72</f>
        <v>0</v>
      </c>
      <c r="M72" s="465">
        <f>'3-Questionnaire'!M72</f>
        <v>0</v>
      </c>
      <c r="N72" s="580">
        <f>'3-Questionnaire'!N72</f>
        <v>100</v>
      </c>
      <c r="O72" s="524">
        <f>'3-Questionnaire'!O72</f>
        <v>100</v>
      </c>
      <c r="P72" s="470">
        <f>'3-Questionnaire'!P72</f>
        <v>5000</v>
      </c>
      <c r="Q72" s="551"/>
      <c r="R72" s="471"/>
      <c r="S72" s="460"/>
    </row>
    <row r="73" spans="1:19" ht="39" thickBot="1" x14ac:dyDescent="0.25">
      <c r="A73" s="544" t="s">
        <v>140</v>
      </c>
      <c r="B73" s="462" t="s">
        <v>306</v>
      </c>
      <c r="C73" s="547">
        <v>50</v>
      </c>
      <c r="D73" s="463" t="s">
        <v>37</v>
      </c>
      <c r="E73" s="546" t="s">
        <v>142</v>
      </c>
      <c r="F73" s="547"/>
      <c r="G73" s="547"/>
      <c r="H73" s="548"/>
      <c r="I73" s="549" t="s">
        <v>300</v>
      </c>
      <c r="J73" s="524">
        <f>'3-Questionnaire'!J73</f>
        <v>66</v>
      </c>
      <c r="K73" s="467">
        <f>'3-Questionnaire'!K73</f>
        <v>0</v>
      </c>
      <c r="L73" s="465">
        <f>'3-Questionnaire'!L73</f>
        <v>0</v>
      </c>
      <c r="M73" s="465">
        <f>'3-Questionnaire'!M73</f>
        <v>0</v>
      </c>
      <c r="N73" s="580">
        <f>'3-Questionnaire'!N73</f>
        <v>66</v>
      </c>
      <c r="O73" s="524">
        <f>'3-Questionnaire'!O73</f>
        <v>66</v>
      </c>
      <c r="P73" s="470">
        <f>'3-Questionnaire'!P73</f>
        <v>3300</v>
      </c>
      <c r="Q73" s="551"/>
      <c r="R73" s="471"/>
      <c r="S73" s="460"/>
    </row>
    <row r="74" spans="1:19" ht="39" thickBot="1" x14ac:dyDescent="0.25">
      <c r="A74" s="544" t="s">
        <v>143</v>
      </c>
      <c r="B74" s="462" t="s">
        <v>307</v>
      </c>
      <c r="C74" s="547">
        <v>60</v>
      </c>
      <c r="D74" s="463" t="s">
        <v>37</v>
      </c>
      <c r="E74" s="546" t="s">
        <v>142</v>
      </c>
      <c r="F74" s="547"/>
      <c r="G74" s="547"/>
      <c r="H74" s="548"/>
      <c r="I74" s="549" t="s">
        <v>301</v>
      </c>
      <c r="J74" s="524">
        <f>'3-Questionnaire'!J74</f>
        <v>3</v>
      </c>
      <c r="K74" s="467">
        <f>'3-Questionnaire'!K74</f>
        <v>0</v>
      </c>
      <c r="L74" s="465">
        <f>'3-Questionnaire'!L74</f>
        <v>0</v>
      </c>
      <c r="M74" s="465">
        <f>'3-Questionnaire'!M74</f>
        <v>0</v>
      </c>
      <c r="N74" s="580">
        <f>'3-Questionnaire'!N74</f>
        <v>3</v>
      </c>
      <c r="O74" s="524">
        <f>'3-Questionnaire'!O74</f>
        <v>3</v>
      </c>
      <c r="P74" s="470">
        <f>'3-Questionnaire'!P74</f>
        <v>180</v>
      </c>
      <c r="Q74" s="551"/>
      <c r="R74" s="471"/>
      <c r="S74" s="460"/>
    </row>
    <row r="75" spans="1:19" ht="39" thickBot="1" x14ac:dyDescent="0.25">
      <c r="A75" s="544" t="s">
        <v>145</v>
      </c>
      <c r="B75" s="462" t="s">
        <v>308</v>
      </c>
      <c r="C75" s="547">
        <v>40</v>
      </c>
      <c r="D75" s="463" t="s">
        <v>37</v>
      </c>
      <c r="E75" s="546" t="s">
        <v>142</v>
      </c>
      <c r="F75" s="547"/>
      <c r="G75" s="547"/>
      <c r="H75" s="548"/>
      <c r="I75" s="549" t="s">
        <v>302</v>
      </c>
      <c r="J75" s="524">
        <f>'3-Questionnaire'!J75</f>
        <v>3</v>
      </c>
      <c r="K75" s="467">
        <f>'3-Questionnaire'!K75</f>
        <v>0</v>
      </c>
      <c r="L75" s="465">
        <f>'3-Questionnaire'!L75</f>
        <v>0</v>
      </c>
      <c r="M75" s="465">
        <f>'3-Questionnaire'!M75</f>
        <v>0</v>
      </c>
      <c r="N75" s="580">
        <f>'3-Questionnaire'!N75</f>
        <v>3</v>
      </c>
      <c r="O75" s="524">
        <f>'3-Questionnaire'!O75</f>
        <v>3</v>
      </c>
      <c r="P75" s="470">
        <f>'3-Questionnaire'!P75</f>
        <v>120</v>
      </c>
      <c r="Q75" s="551"/>
      <c r="R75" s="471"/>
      <c r="S75" s="460"/>
    </row>
    <row r="76" spans="1:19" ht="39" thickBot="1" x14ac:dyDescent="0.25">
      <c r="A76" s="544" t="s">
        <v>147</v>
      </c>
      <c r="B76" s="462" t="s">
        <v>309</v>
      </c>
      <c r="C76" s="547">
        <v>65</v>
      </c>
      <c r="D76" s="463" t="s">
        <v>37</v>
      </c>
      <c r="E76" s="546" t="s">
        <v>142</v>
      </c>
      <c r="F76" s="547"/>
      <c r="G76" s="547"/>
      <c r="H76" s="548"/>
      <c r="I76" s="549" t="s">
        <v>303</v>
      </c>
      <c r="J76" s="524">
        <f>'3-Questionnaire'!J76</f>
        <v>68</v>
      </c>
      <c r="K76" s="467">
        <f>'3-Questionnaire'!K76</f>
        <v>0</v>
      </c>
      <c r="L76" s="465">
        <f>'3-Questionnaire'!L76</f>
        <v>0</v>
      </c>
      <c r="M76" s="465">
        <f>'3-Questionnaire'!M76</f>
        <v>0</v>
      </c>
      <c r="N76" s="580">
        <f>'3-Questionnaire'!N76</f>
        <v>68</v>
      </c>
      <c r="O76" s="524">
        <f>'3-Questionnaire'!O76</f>
        <v>68</v>
      </c>
      <c r="P76" s="470">
        <f>'3-Questionnaire'!P76</f>
        <v>4420</v>
      </c>
      <c r="Q76" s="551"/>
      <c r="R76" s="471"/>
      <c r="S76" s="460"/>
    </row>
    <row r="77" spans="1:19" ht="51.75" thickBot="1" x14ac:dyDescent="0.25">
      <c r="A77" s="544" t="s">
        <v>387</v>
      </c>
      <c r="B77" s="462" t="s">
        <v>388</v>
      </c>
      <c r="C77" s="547">
        <v>150</v>
      </c>
      <c r="D77" s="463" t="s">
        <v>37</v>
      </c>
      <c r="E77" s="546" t="s">
        <v>50</v>
      </c>
      <c r="F77" s="547"/>
      <c r="G77" s="547"/>
      <c r="H77" s="548"/>
      <c r="I77" s="549" t="s">
        <v>304</v>
      </c>
      <c r="J77" s="524">
        <f>'3-Questionnaire'!J77</f>
        <v>1</v>
      </c>
      <c r="K77" s="467">
        <f>'3-Questionnaire'!K77</f>
        <v>0</v>
      </c>
      <c r="L77" s="524">
        <f>'3-Questionnaire'!L77</f>
        <v>1</v>
      </c>
      <c r="M77" s="465">
        <f>'3-Questionnaire'!M77</f>
        <v>1</v>
      </c>
      <c r="N77" s="465">
        <f>'3-Questionnaire'!N77</f>
        <v>1</v>
      </c>
      <c r="O77" s="469">
        <f>'3-Questionnaire'!O77</f>
        <v>1</v>
      </c>
      <c r="P77" s="470">
        <f>'3-Questionnaire'!P77</f>
        <v>150</v>
      </c>
      <c r="Q77" s="551"/>
      <c r="R77" s="471"/>
      <c r="S77" s="460" t="s">
        <v>445</v>
      </c>
    </row>
    <row r="78" spans="1:19" ht="39.75" customHeight="1" thickBot="1" x14ac:dyDescent="0.25">
      <c r="A78" s="555" t="s">
        <v>150</v>
      </c>
      <c r="B78" s="482" t="s">
        <v>446</v>
      </c>
      <c r="C78" s="556">
        <v>125</v>
      </c>
      <c r="D78" s="483" t="s">
        <v>37</v>
      </c>
      <c r="E78" s="492" t="s">
        <v>50</v>
      </c>
      <c r="F78" s="556"/>
      <c r="G78" s="556"/>
      <c r="H78" s="581"/>
      <c r="I78" s="556"/>
      <c r="J78" s="489">
        <f>'3-Questionnaire'!J78</f>
        <v>1</v>
      </c>
      <c r="K78" s="487">
        <f>'3-Questionnaire'!K78</f>
        <v>0</v>
      </c>
      <c r="L78" s="485">
        <f>'3-Questionnaire'!L78</f>
        <v>1</v>
      </c>
      <c r="M78" s="485">
        <f>'3-Questionnaire'!M78</f>
        <v>1</v>
      </c>
      <c r="N78" s="485">
        <f>'3-Questionnaire'!N78</f>
        <v>1</v>
      </c>
      <c r="O78" s="489">
        <f>'3-Questionnaire'!O78</f>
        <v>1</v>
      </c>
      <c r="P78" s="574">
        <f>'3-Questionnaire'!P78</f>
        <v>125</v>
      </c>
      <c r="Q78" s="559"/>
      <c r="R78" s="491"/>
      <c r="S78" s="460" t="s">
        <v>399</v>
      </c>
    </row>
    <row r="79" spans="1:19" ht="51.75" thickBot="1" x14ac:dyDescent="0.25">
      <c r="A79" s="532" t="s">
        <v>152</v>
      </c>
      <c r="B79" s="533" t="s">
        <v>315</v>
      </c>
      <c r="C79" s="535">
        <v>800</v>
      </c>
      <c r="D79" s="453" t="s">
        <v>37</v>
      </c>
      <c r="E79" s="534" t="s">
        <v>154</v>
      </c>
      <c r="F79" s="535"/>
      <c r="G79" s="535"/>
      <c r="H79" s="536"/>
      <c r="I79" s="582" t="s">
        <v>310</v>
      </c>
      <c r="J79" s="524">
        <f>'3-Questionnaire'!J79</f>
        <v>2</v>
      </c>
      <c r="K79" s="539">
        <f>'3-Questionnaire'!K79</f>
        <v>0</v>
      </c>
      <c r="L79" s="540">
        <f>'3-Questionnaire'!L79</f>
        <v>0</v>
      </c>
      <c r="M79" s="540">
        <f>'3-Questionnaire'!M79</f>
        <v>12</v>
      </c>
      <c r="N79" s="540">
        <f>'3-Questionnaire'!N79</f>
        <v>12</v>
      </c>
      <c r="O79" s="524">
        <f>'3-Questionnaire'!O79</f>
        <v>2</v>
      </c>
      <c r="P79" s="542">
        <f>'3-Questionnaire'!P79</f>
        <v>1600</v>
      </c>
      <c r="Q79" s="566">
        <f>SUM(P79:P80)</f>
        <v>1800</v>
      </c>
      <c r="R79" s="459"/>
      <c r="S79" s="460"/>
    </row>
    <row r="80" spans="1:19" ht="39" thickBot="1" x14ac:dyDescent="0.25">
      <c r="A80" s="555" t="s">
        <v>155</v>
      </c>
      <c r="B80" s="482" t="s">
        <v>352</v>
      </c>
      <c r="C80" s="556">
        <v>200</v>
      </c>
      <c r="D80" s="483" t="s">
        <v>37</v>
      </c>
      <c r="E80" s="486" t="s">
        <v>157</v>
      </c>
      <c r="F80" s="556"/>
      <c r="G80" s="556"/>
      <c r="H80" s="557"/>
      <c r="I80" s="558" t="s">
        <v>311</v>
      </c>
      <c r="J80" s="524">
        <f>'3-Questionnaire'!J80</f>
        <v>1</v>
      </c>
      <c r="K80" s="487">
        <f>'3-Questionnaire'!K80</f>
        <v>0</v>
      </c>
      <c r="L80" s="485">
        <f>'3-Questionnaire'!L80</f>
        <v>0</v>
      </c>
      <c r="M80" s="485">
        <f>'3-Questionnaire'!M80</f>
        <v>25</v>
      </c>
      <c r="N80" s="485">
        <f>'3-Questionnaire'!N80</f>
        <v>0</v>
      </c>
      <c r="O80" s="524">
        <f>'3-Questionnaire'!O80</f>
        <v>1</v>
      </c>
      <c r="P80" s="574">
        <f>'3-Questionnaire'!P80</f>
        <v>200</v>
      </c>
      <c r="Q80" s="559"/>
      <c r="R80" s="491"/>
      <c r="S80" s="460"/>
    </row>
    <row r="81" spans="1:21" ht="39" thickBot="1" x14ac:dyDescent="0.25">
      <c r="A81" s="583" t="s">
        <v>158</v>
      </c>
      <c r="B81" s="462" t="s">
        <v>313</v>
      </c>
      <c r="C81" s="547">
        <v>5630</v>
      </c>
      <c r="D81" s="463" t="s">
        <v>37</v>
      </c>
      <c r="E81" s="546" t="s">
        <v>239</v>
      </c>
      <c r="F81" s="547"/>
      <c r="G81" s="547"/>
      <c r="H81" s="548"/>
      <c r="I81" s="549" t="s">
        <v>312</v>
      </c>
      <c r="J81" s="524">
        <f>'3-Questionnaire'!J81</f>
        <v>1</v>
      </c>
      <c r="K81" s="467">
        <f>'3-Questionnaire'!K81</f>
        <v>0</v>
      </c>
      <c r="L81" s="465">
        <f>'3-Questionnaire'!L81</f>
        <v>0</v>
      </c>
      <c r="M81" s="465">
        <f>'3-Questionnaire'!M81</f>
        <v>0</v>
      </c>
      <c r="N81" s="465">
        <f>'3-Questionnaire'!N81</f>
        <v>16</v>
      </c>
      <c r="O81" s="524">
        <f>'3-Questionnaire'!O81</f>
        <v>1</v>
      </c>
      <c r="P81" s="470">
        <f>('3-Questionnaire'!P81)</f>
        <v>5630</v>
      </c>
      <c r="Q81" s="566">
        <f>SUM(P81/2,P82)</f>
        <v>2959</v>
      </c>
      <c r="R81" s="496"/>
      <c r="S81" s="460" t="str">
        <f>'3-Questionnaire'!$S$81</f>
        <v>1/2 scope for a mezz</v>
      </c>
    </row>
    <row r="82" spans="1:21" ht="26.25" thickBot="1" x14ac:dyDescent="0.25">
      <c r="A82" s="544" t="s">
        <v>161</v>
      </c>
      <c r="B82" s="462" t="s">
        <v>316</v>
      </c>
      <c r="C82" s="547">
        <v>144</v>
      </c>
      <c r="D82" s="463" t="s">
        <v>37</v>
      </c>
      <c r="E82" s="546" t="s">
        <v>160</v>
      </c>
      <c r="F82" s="547"/>
      <c r="G82" s="547"/>
      <c r="H82" s="548"/>
      <c r="I82" s="548"/>
      <c r="J82" s="467">
        <f>'3-Questionnaire'!J82</f>
        <v>0</v>
      </c>
      <c r="K82" s="467">
        <f>'3-Questionnaire'!K82</f>
        <v>0</v>
      </c>
      <c r="L82" s="552">
        <f>'3-Questionnaire'!L82</f>
        <v>0</v>
      </c>
      <c r="M82" s="552">
        <f>'3-Questionnaire'!M82</f>
        <v>4</v>
      </c>
      <c r="N82" s="465">
        <f>'3-Questionnaire'!N82</f>
        <v>0</v>
      </c>
      <c r="O82" s="469">
        <f>'3-Questionnaire'!O82</f>
        <v>1</v>
      </c>
      <c r="P82" s="470">
        <f>'3-Questionnaire'!P82</f>
        <v>144</v>
      </c>
      <c r="Q82" s="551"/>
      <c r="R82" s="471"/>
      <c r="S82" s="460"/>
    </row>
    <row r="83" spans="1:21" s="122" customFormat="1" x14ac:dyDescent="0.2">
      <c r="A83" s="584" t="s">
        <v>163</v>
      </c>
      <c r="B83" s="498"/>
      <c r="C83" s="585"/>
      <c r="D83" s="499"/>
      <c r="E83" s="498"/>
      <c r="F83" s="586"/>
      <c r="G83" s="586"/>
      <c r="H83" s="587"/>
      <c r="I83" s="500"/>
      <c r="J83" s="501">
        <f>'3-Questionnaire'!J83</f>
        <v>0</v>
      </c>
      <c r="K83" s="498">
        <f>'3-Questionnaire'!K83</f>
        <v>0</v>
      </c>
      <c r="L83" s="501">
        <f>'3-Questionnaire'!L83</f>
        <v>54</v>
      </c>
      <c r="M83" s="501">
        <f>'3-Questionnaire'!M83</f>
        <v>672</v>
      </c>
      <c r="N83" s="501">
        <f>'3-Questionnaire'!N83</f>
        <v>520</v>
      </c>
      <c r="O83" s="500">
        <f>'3-Questionnaire'!O83</f>
        <v>0</v>
      </c>
      <c r="P83" s="504">
        <f>SUM(Q81,Q79,Q70,Q65,Q59,Q48,Q37,Q30,Q22,Q14)</f>
        <v>73425.5</v>
      </c>
      <c r="Q83" s="588"/>
      <c r="R83" s="505"/>
      <c r="S83" s="506"/>
    </row>
    <row r="84" spans="1:21" s="122" customFormat="1" x14ac:dyDescent="0.2">
      <c r="A84" s="589" t="s">
        <v>232</v>
      </c>
      <c r="B84" s="508"/>
      <c r="C84" s="590"/>
      <c r="D84" s="509"/>
      <c r="E84" s="508"/>
      <c r="F84" s="591"/>
      <c r="G84" s="591"/>
      <c r="H84" s="592"/>
      <c r="I84" s="510"/>
      <c r="J84" s="511">
        <f>'3-Questionnaire'!J84</f>
        <v>0</v>
      </c>
      <c r="K84" s="508">
        <f>'3-Questionnaire'!K84</f>
        <v>0</v>
      </c>
      <c r="L84" s="510">
        <f>'3-Questionnaire'!L84</f>
        <v>0</v>
      </c>
      <c r="M84" s="510">
        <f>'3-Questionnaire'!M84</f>
        <v>0</v>
      </c>
      <c r="N84" s="511">
        <f>'3-Questionnaire'!N84</f>
        <v>0</v>
      </c>
      <c r="O84" s="510">
        <f>'3-Questionnaire'!O84</f>
        <v>0</v>
      </c>
      <c r="P84" s="513">
        <f>P83*0.35</f>
        <v>25698.924999999999</v>
      </c>
      <c r="Q84" s="593"/>
      <c r="R84" s="514"/>
      <c r="S84" s="506"/>
    </row>
    <row r="85" spans="1:21" s="122" customFormat="1" ht="13.5" thickBot="1" x14ac:dyDescent="0.25">
      <c r="A85" s="594" t="s">
        <v>164</v>
      </c>
      <c r="B85" s="595"/>
      <c r="C85" s="596"/>
      <c r="D85" s="597"/>
      <c r="E85" s="595"/>
      <c r="F85" s="598"/>
      <c r="G85" s="598"/>
      <c r="H85" s="599"/>
      <c r="I85" s="516"/>
      <c r="J85" s="600">
        <f>'3-Questionnaire'!J85</f>
        <v>0</v>
      </c>
      <c r="K85" s="595">
        <f>'3-Questionnaire'!K85</f>
        <v>0</v>
      </c>
      <c r="L85" s="516">
        <f>'3-Questionnaire'!L85</f>
        <v>0</v>
      </c>
      <c r="M85" s="516">
        <f>'3-Questionnaire'!M85</f>
        <v>0</v>
      </c>
      <c r="N85" s="600">
        <f>'3-Questionnaire'!N85</f>
        <v>0</v>
      </c>
      <c r="O85" s="516">
        <f>'3-Questionnaire'!O85</f>
        <v>0</v>
      </c>
      <c r="P85" s="517">
        <f>SUM(P83:P84)</f>
        <v>99124.425000000003</v>
      </c>
      <c r="Q85" s="601">
        <f>$P$85</f>
        <v>99124.425000000003</v>
      </c>
      <c r="R85" s="602">
        <f>'3-Questionnaire'!R85</f>
        <v>108236</v>
      </c>
      <c r="S85" s="506"/>
    </row>
    <row r="86" spans="1:21" s="124" customFormat="1" hidden="1" x14ac:dyDescent="0.2">
      <c r="A86" s="603" t="s">
        <v>165</v>
      </c>
      <c r="B86" s="604"/>
      <c r="C86" s="605"/>
      <c r="D86" s="606"/>
      <c r="E86" s="480"/>
      <c r="F86" s="607"/>
      <c r="G86" s="607"/>
      <c r="H86" s="548"/>
      <c r="I86" s="467"/>
      <c r="J86" s="469">
        <f>'3-Questionnaire'!J86</f>
        <v>0</v>
      </c>
      <c r="K86" s="467">
        <f>'3-Questionnaire'!K86</f>
        <v>0</v>
      </c>
      <c r="L86" s="550">
        <f>'3-Questionnaire'!L86</f>
        <v>0</v>
      </c>
      <c r="M86" s="550">
        <f>'3-Questionnaire'!M86</f>
        <v>0</v>
      </c>
      <c r="N86" s="465">
        <f>'3-Questionnaire'!N86</f>
        <v>0</v>
      </c>
      <c r="O86" s="469">
        <f>'3-Questionnaire'!O86</f>
        <v>0</v>
      </c>
      <c r="P86" s="470">
        <f>'3-Questionnaire'!P86</f>
        <v>0</v>
      </c>
      <c r="Q86" s="566">
        <f>SUM(P86:P96)</f>
        <v>0</v>
      </c>
      <c r="R86" s="496"/>
      <c r="S86" s="531" t="s">
        <v>454</v>
      </c>
    </row>
    <row r="87" spans="1:21" s="124" customFormat="1" ht="25.5" hidden="1" x14ac:dyDescent="0.2">
      <c r="A87" s="575" t="s">
        <v>166</v>
      </c>
      <c r="B87" s="604" t="s">
        <v>317</v>
      </c>
      <c r="C87" s="607">
        <v>0</v>
      </c>
      <c r="D87" s="606" t="s">
        <v>37</v>
      </c>
      <c r="E87" s="480" t="s">
        <v>167</v>
      </c>
      <c r="F87" s="607"/>
      <c r="G87" s="607"/>
      <c r="H87" s="548"/>
      <c r="I87" s="467"/>
      <c r="J87" s="469">
        <f>'3-Questionnaire'!J87</f>
        <v>0</v>
      </c>
      <c r="K87" s="469">
        <f>'3-Questionnaire'!K87</f>
        <v>0</v>
      </c>
      <c r="L87" s="469">
        <f>'3-Questionnaire'!L87</f>
        <v>0</v>
      </c>
      <c r="M87" s="465">
        <f>'3-Questionnaire'!M87</f>
        <v>0</v>
      </c>
      <c r="N87" s="465">
        <f>'3-Questionnaire'!N87</f>
        <v>0</v>
      </c>
      <c r="O87" s="469">
        <f>'3-Questionnaire'!O87</f>
        <v>0</v>
      </c>
      <c r="P87" s="470">
        <f>'3-Questionnaire'!P87</f>
        <v>0</v>
      </c>
      <c r="Q87" s="551"/>
      <c r="R87" s="471"/>
      <c r="S87" s="531"/>
    </row>
    <row r="88" spans="1:21" s="124" customFormat="1" ht="25.5" hidden="1" x14ac:dyDescent="0.2">
      <c r="A88" s="575" t="s">
        <v>168</v>
      </c>
      <c r="B88" s="462" t="s">
        <v>318</v>
      </c>
      <c r="C88" s="607">
        <v>0</v>
      </c>
      <c r="D88" s="606" t="s">
        <v>37</v>
      </c>
      <c r="E88" s="480" t="s">
        <v>170</v>
      </c>
      <c r="F88" s="607"/>
      <c r="G88" s="607"/>
      <c r="H88" s="548"/>
      <c r="I88" s="467"/>
      <c r="J88" s="469">
        <v>0</v>
      </c>
      <c r="K88" s="469">
        <f>'3-Questionnaire'!K88</f>
        <v>0</v>
      </c>
      <c r="L88" s="469">
        <f>'3-Questionnaire'!L88</f>
        <v>0</v>
      </c>
      <c r="M88" s="465">
        <f>'3-Questionnaire'!M88</f>
        <v>0</v>
      </c>
      <c r="N88" s="465">
        <f>'3-Questionnaire'!N88</f>
        <v>0</v>
      </c>
      <c r="O88" s="469">
        <f>'3-Questionnaire'!O88</f>
        <v>0</v>
      </c>
      <c r="P88" s="470">
        <f>'3-Questionnaire'!P88</f>
        <v>0</v>
      </c>
      <c r="Q88" s="551"/>
      <c r="R88" s="471"/>
      <c r="S88" s="531"/>
    </row>
    <row r="89" spans="1:21" s="124" customFormat="1" ht="26.25" hidden="1" thickBot="1" x14ac:dyDescent="0.25">
      <c r="A89" s="575" t="s">
        <v>171</v>
      </c>
      <c r="B89" s="462" t="s">
        <v>318</v>
      </c>
      <c r="C89" s="607">
        <v>0</v>
      </c>
      <c r="D89" s="606" t="s">
        <v>37</v>
      </c>
      <c r="E89" s="480" t="s">
        <v>170</v>
      </c>
      <c r="F89" s="607"/>
      <c r="G89" s="607"/>
      <c r="H89" s="548"/>
      <c r="I89" s="467"/>
      <c r="J89" s="469">
        <v>0</v>
      </c>
      <c r="K89" s="469">
        <f>'3-Questionnaire'!K89</f>
        <v>0</v>
      </c>
      <c r="L89" s="469">
        <f>'3-Questionnaire'!L89</f>
        <v>0</v>
      </c>
      <c r="M89" s="465">
        <f>'3-Questionnaire'!M89</f>
        <v>0</v>
      </c>
      <c r="N89" s="465">
        <f>'3-Questionnaire'!N89</f>
        <v>0</v>
      </c>
      <c r="O89" s="469">
        <f>'3-Questionnaire'!O89</f>
        <v>0</v>
      </c>
      <c r="P89" s="470">
        <f>'3-Questionnaire'!P89</f>
        <v>0</v>
      </c>
      <c r="Q89" s="551"/>
      <c r="R89" s="471"/>
      <c r="S89" s="531"/>
      <c r="U89" s="676"/>
    </row>
    <row r="90" spans="1:21" s="124" customFormat="1" ht="26.25" hidden="1" thickBot="1" x14ac:dyDescent="0.25">
      <c r="A90" s="575" t="s">
        <v>172</v>
      </c>
      <c r="B90" s="669" t="s">
        <v>472</v>
      </c>
      <c r="C90" s="607">
        <v>0</v>
      </c>
      <c r="D90" s="606" t="s">
        <v>37</v>
      </c>
      <c r="E90" s="480" t="s">
        <v>173</v>
      </c>
      <c r="F90" s="607"/>
      <c r="G90" s="607"/>
      <c r="H90" s="548"/>
      <c r="I90" s="549" t="s">
        <v>263</v>
      </c>
      <c r="J90" s="524">
        <f>'3-Questionnaire'!J90</f>
        <v>0</v>
      </c>
      <c r="K90" s="608">
        <f>'3-Questionnaire'!K90</f>
        <v>0</v>
      </c>
      <c r="L90" s="524">
        <f>'3-Questionnaire'!L90</f>
        <v>0</v>
      </c>
      <c r="M90" s="465">
        <f>'3-Questionnaire'!M90</f>
        <v>0</v>
      </c>
      <c r="N90" s="465">
        <f>'3-Questionnaire'!N90</f>
        <v>0</v>
      </c>
      <c r="O90" s="469">
        <f>'3-Questionnaire'!O90</f>
        <v>0</v>
      </c>
      <c r="P90" s="470">
        <f>'3-Questionnaire'!P90</f>
        <v>0</v>
      </c>
      <c r="Q90" s="551"/>
      <c r="R90" s="471"/>
      <c r="S90" s="531" t="e">
        <f>(P90/C90)</f>
        <v>#DIV/0!</v>
      </c>
    </row>
    <row r="91" spans="1:21" s="124" customFormat="1" ht="31.5" hidden="1" customHeight="1" thickBot="1" x14ac:dyDescent="0.25">
      <c r="A91" s="575" t="s">
        <v>432</v>
      </c>
      <c r="B91" s="604"/>
      <c r="C91" s="607">
        <v>0</v>
      </c>
      <c r="D91" s="606" t="s">
        <v>37</v>
      </c>
      <c r="E91" s="480" t="s">
        <v>50</v>
      </c>
      <c r="F91" s="607"/>
      <c r="G91" s="607"/>
      <c r="H91" s="548"/>
      <c r="I91" s="549" t="s">
        <v>319</v>
      </c>
      <c r="J91" s="524">
        <f>'3-Questionnaire'!J91</f>
        <v>0</v>
      </c>
      <c r="K91" s="608">
        <f>'3-Questionnaire'!K91</f>
        <v>0</v>
      </c>
      <c r="L91" s="465">
        <f>'3-Questionnaire'!L91</f>
        <v>0</v>
      </c>
      <c r="M91" s="524">
        <f>'3-Questionnaire'!M91</f>
        <v>0</v>
      </c>
      <c r="N91" s="465">
        <f>'3-Questionnaire'!N91</f>
        <v>0</v>
      </c>
      <c r="O91" s="469">
        <f>'3-Questionnaire'!O91</f>
        <v>0</v>
      </c>
      <c r="P91" s="470">
        <f>'3-Questionnaire'!P91</f>
        <v>0</v>
      </c>
      <c r="Q91" s="551"/>
      <c r="R91" s="471"/>
      <c r="S91" s="531"/>
    </row>
    <row r="92" spans="1:21" s="124" customFormat="1" ht="26.25" hidden="1" thickBot="1" x14ac:dyDescent="0.25">
      <c r="A92" s="575" t="s">
        <v>177</v>
      </c>
      <c r="B92" s="604" t="s">
        <v>323</v>
      </c>
      <c r="C92" s="607">
        <v>0</v>
      </c>
      <c r="D92" s="606" t="s">
        <v>37</v>
      </c>
      <c r="E92" s="480" t="s">
        <v>178</v>
      </c>
      <c r="F92" s="607"/>
      <c r="G92" s="607"/>
      <c r="H92" s="548"/>
      <c r="I92" s="549" t="s">
        <v>320</v>
      </c>
      <c r="J92" s="524">
        <f>'3-Questionnaire'!J92</f>
        <v>0</v>
      </c>
      <c r="K92" s="467">
        <f>'3-Questionnaire'!K92</f>
        <v>0</v>
      </c>
      <c r="L92" s="465">
        <f>'3-Questionnaire'!L92</f>
        <v>0</v>
      </c>
      <c r="M92" s="465">
        <f>'3-Questionnaire'!M92</f>
        <v>0</v>
      </c>
      <c r="N92" s="465">
        <f>'3-Questionnaire'!N92</f>
        <v>0</v>
      </c>
      <c r="O92" s="524">
        <f>'3-Questionnaire'!O92</f>
        <v>0</v>
      </c>
      <c r="P92" s="470">
        <f>'3-Questionnaire'!$P$92</f>
        <v>0</v>
      </c>
      <c r="Q92" s="551"/>
      <c r="R92" s="471"/>
      <c r="S92" s="531"/>
    </row>
    <row r="93" spans="1:21" ht="64.5" hidden="1" thickBot="1" x14ac:dyDescent="0.25">
      <c r="A93" s="615" t="s">
        <v>430</v>
      </c>
      <c r="B93" s="462" t="s">
        <v>457</v>
      </c>
      <c r="C93" s="547">
        <v>0</v>
      </c>
      <c r="D93" s="463" t="s">
        <v>37</v>
      </c>
      <c r="E93" s="546" t="s">
        <v>180</v>
      </c>
      <c r="F93" s="547"/>
      <c r="G93" s="547"/>
      <c r="H93" s="548"/>
      <c r="I93" s="549" t="s">
        <v>331</v>
      </c>
      <c r="J93" s="524">
        <f>'3-Questionnaire'!J93</f>
        <v>0</v>
      </c>
      <c r="K93" s="480">
        <f>'3-Questionnaire'!K93</f>
        <v>0</v>
      </c>
      <c r="L93" s="469">
        <f>'3-Questionnaire'!L93</f>
        <v>0</v>
      </c>
      <c r="M93" s="469">
        <f>'3-Questionnaire'!M93</f>
        <v>0</v>
      </c>
      <c r="N93" s="552">
        <f>'3-Questionnaire'!N93</f>
        <v>0</v>
      </c>
      <c r="O93" s="524">
        <f>'3-Questionnaire'!O93</f>
        <v>0</v>
      </c>
      <c r="P93" s="470">
        <f>'3-Questionnaire'!P93</f>
        <v>0</v>
      </c>
      <c r="Q93" s="551"/>
      <c r="R93" s="471"/>
      <c r="S93" s="460" t="s">
        <v>435</v>
      </c>
    </row>
    <row r="94" spans="1:21" ht="26.25" hidden="1" thickBot="1" x14ac:dyDescent="0.25">
      <c r="A94" s="615" t="s">
        <v>201</v>
      </c>
      <c r="B94" s="462" t="s">
        <v>458</v>
      </c>
      <c r="C94" s="547">
        <v>0</v>
      </c>
      <c r="D94" s="463" t="s">
        <v>37</v>
      </c>
      <c r="E94" s="546" t="s">
        <v>180</v>
      </c>
      <c r="F94" s="547"/>
      <c r="G94" s="547"/>
      <c r="H94" s="548"/>
      <c r="I94" s="549" t="s">
        <v>331</v>
      </c>
      <c r="J94" s="524">
        <f>'3-Questionnaire'!J94</f>
        <v>0</v>
      </c>
      <c r="K94" s="480">
        <f>'3-Questionnaire'!K94</f>
        <v>0</v>
      </c>
      <c r="L94" s="469">
        <f>'3-Questionnaire'!L94</f>
        <v>0</v>
      </c>
      <c r="M94" s="469">
        <f>'3-Questionnaire'!M94</f>
        <v>0</v>
      </c>
      <c r="N94" s="552">
        <f>'3-Questionnaire'!N94</f>
        <v>0</v>
      </c>
      <c r="O94" s="524">
        <f>'3-Questionnaire'!O94</f>
        <v>0</v>
      </c>
      <c r="P94" s="470">
        <f>'3-Questionnaire'!P94</f>
        <v>0</v>
      </c>
      <c r="Q94" s="551"/>
      <c r="R94" s="471"/>
      <c r="S94" s="460"/>
    </row>
    <row r="95" spans="1:21" ht="13.5" hidden="1" thickBot="1" x14ac:dyDescent="0.25">
      <c r="A95" s="544" t="s">
        <v>179</v>
      </c>
      <c r="B95" s="462" t="s">
        <v>321</v>
      </c>
      <c r="C95" s="547">
        <v>0</v>
      </c>
      <c r="D95" s="463" t="s">
        <v>37</v>
      </c>
      <c r="E95" s="546" t="s">
        <v>180</v>
      </c>
      <c r="F95" s="547"/>
      <c r="G95" s="547"/>
      <c r="H95" s="548"/>
      <c r="I95" s="467"/>
      <c r="J95" s="469">
        <f>'3-Questionnaire'!J95</f>
        <v>0</v>
      </c>
      <c r="K95" s="467">
        <f>'3-Questionnaire'!K95</f>
        <v>0</v>
      </c>
      <c r="L95" s="465">
        <f>'3-Questionnaire'!L95</f>
        <v>0</v>
      </c>
      <c r="M95" s="465">
        <f>'3-Questionnaire'!M95</f>
        <v>0</v>
      </c>
      <c r="N95" s="465">
        <f>'3-Questionnaire'!N95</f>
        <v>0</v>
      </c>
      <c r="O95" s="524">
        <f>'3-Questionnaire'!O95</f>
        <v>0</v>
      </c>
      <c r="P95" s="470">
        <f>'3-Questionnaire'!P95</f>
        <v>0</v>
      </c>
      <c r="Q95" s="551"/>
      <c r="R95" s="471"/>
      <c r="S95" s="531"/>
    </row>
    <row r="96" spans="1:21" ht="15" hidden="1" customHeight="1" thickBot="1" x14ac:dyDescent="0.25">
      <c r="A96" s="544" t="s">
        <v>181</v>
      </c>
      <c r="B96" s="609" t="s">
        <v>353</v>
      </c>
      <c r="C96" s="547">
        <v>0</v>
      </c>
      <c r="D96" s="463" t="s">
        <v>37</v>
      </c>
      <c r="E96" s="546" t="s">
        <v>182</v>
      </c>
      <c r="F96" s="547"/>
      <c r="G96" s="547"/>
      <c r="H96" s="548"/>
      <c r="I96" s="467"/>
      <c r="J96" s="467">
        <f>'3-Questionnaire'!J96</f>
        <v>0</v>
      </c>
      <c r="K96" s="467">
        <f>'3-Questionnaire'!K96</f>
        <v>0</v>
      </c>
      <c r="L96" s="465">
        <f>'3-Questionnaire'!L96</f>
        <v>0</v>
      </c>
      <c r="M96" s="465">
        <f>'3-Questionnaire'!M96</f>
        <v>0</v>
      </c>
      <c r="N96" s="465">
        <f>'3-Questionnaire'!N96</f>
        <v>0</v>
      </c>
      <c r="O96" s="469">
        <f>'3-Questionnaire'!O96</f>
        <v>0</v>
      </c>
      <c r="P96" s="470">
        <f>'3-Questionnaire'!P96</f>
        <v>0</v>
      </c>
      <c r="Q96" s="551"/>
      <c r="R96" s="471"/>
      <c r="S96" s="531" t="s">
        <v>452</v>
      </c>
    </row>
    <row r="97" spans="1:19" s="124" customFormat="1" x14ac:dyDescent="0.2">
      <c r="A97" s="670" t="s">
        <v>453</v>
      </c>
      <c r="B97" s="671"/>
      <c r="C97" s="672"/>
      <c r="D97" s="673"/>
      <c r="E97" s="455"/>
      <c r="F97" s="672"/>
      <c r="G97" s="672"/>
      <c r="H97" s="536"/>
      <c r="I97" s="618"/>
      <c r="J97" s="540">
        <f>'3-Questionnaire'!J97</f>
        <v>0</v>
      </c>
      <c r="K97" s="674">
        <f>'3-Questionnaire'!K97</f>
        <v>0</v>
      </c>
      <c r="L97" s="540">
        <f>'3-Questionnaire'!L97</f>
        <v>0</v>
      </c>
      <c r="M97" s="540">
        <f>'3-Questionnaire'!M97</f>
        <v>0</v>
      </c>
      <c r="N97" s="540">
        <f>'3-Questionnaire'!N97</f>
        <v>0</v>
      </c>
      <c r="O97" s="541">
        <f>'3-Questionnaire'!O97</f>
        <v>0</v>
      </c>
      <c r="P97" s="542"/>
      <c r="Q97" s="675">
        <f>SUM(P97:P101)</f>
        <v>1306</v>
      </c>
      <c r="R97" s="561"/>
      <c r="S97" s="531"/>
    </row>
    <row r="98" spans="1:19" s="124" customFormat="1" x14ac:dyDescent="0.2">
      <c r="A98" s="575" t="s">
        <v>448</v>
      </c>
      <c r="B98" s="604" t="s">
        <v>322</v>
      </c>
      <c r="C98" s="607">
        <v>80</v>
      </c>
      <c r="D98" s="606" t="s">
        <v>37</v>
      </c>
      <c r="E98" s="480" t="s">
        <v>176</v>
      </c>
      <c r="F98" s="607"/>
      <c r="G98" s="607"/>
      <c r="H98" s="548"/>
      <c r="I98" s="467"/>
      <c r="J98" s="467">
        <f>'3-Questionnaire'!J98</f>
        <v>0</v>
      </c>
      <c r="K98" s="467">
        <f>'3-Questionnaire'!K98</f>
        <v>0</v>
      </c>
      <c r="L98" s="465">
        <f>'3-Questionnaire'!L98</f>
        <v>0</v>
      </c>
      <c r="M98" s="465">
        <f>'3-Questionnaire'!M98</f>
        <v>0</v>
      </c>
      <c r="N98" s="465">
        <f>'3-Questionnaire'!N98</f>
        <v>4</v>
      </c>
      <c r="O98" s="469">
        <f>'3-Questionnaire'!O98</f>
        <v>4</v>
      </c>
      <c r="P98" s="470">
        <f>'3-Questionnaire'!$P$98</f>
        <v>320</v>
      </c>
      <c r="Q98" s="551"/>
      <c r="R98" s="471"/>
      <c r="S98" s="531"/>
    </row>
    <row r="99" spans="1:19" s="124" customFormat="1" x14ac:dyDescent="0.2">
      <c r="A99" s="575" t="s">
        <v>447</v>
      </c>
      <c r="B99" s="604"/>
      <c r="C99" s="607">
        <v>50</v>
      </c>
      <c r="D99" s="606" t="s">
        <v>37</v>
      </c>
      <c r="E99" s="480" t="s">
        <v>50</v>
      </c>
      <c r="F99" s="607"/>
      <c r="G99" s="607"/>
      <c r="H99" s="548"/>
      <c r="I99" s="467"/>
      <c r="J99" s="467">
        <f>'3-Questionnaire'!J99</f>
        <v>0</v>
      </c>
      <c r="K99" s="467">
        <f>'3-Questionnaire'!K99</f>
        <v>0</v>
      </c>
      <c r="L99" s="465">
        <f>'3-Questionnaire'!L99</f>
        <v>0</v>
      </c>
      <c r="M99" s="465">
        <f>'3-Questionnaire'!M99</f>
        <v>0</v>
      </c>
      <c r="N99" s="465">
        <f>'3-Questionnaire'!N99</f>
        <v>0</v>
      </c>
      <c r="O99" s="469">
        <f>'3-Questionnaire'!O99</f>
        <v>0</v>
      </c>
      <c r="P99" s="470">
        <v>650</v>
      </c>
      <c r="Q99" s="551"/>
      <c r="R99" s="471"/>
      <c r="S99" s="531"/>
    </row>
    <row r="100" spans="1:19" s="124" customFormat="1" x14ac:dyDescent="0.2">
      <c r="A100" s="575" t="s">
        <v>449</v>
      </c>
      <c r="B100" s="604"/>
      <c r="C100" s="607">
        <v>80</v>
      </c>
      <c r="D100" s="606" t="s">
        <v>37</v>
      </c>
      <c r="E100" s="480" t="s">
        <v>450</v>
      </c>
      <c r="F100" s="607"/>
      <c r="G100" s="607"/>
      <c r="H100" s="548"/>
      <c r="I100" s="467"/>
      <c r="J100" s="467">
        <f>'3-Questionnaire'!J100</f>
        <v>0</v>
      </c>
      <c r="K100" s="467">
        <f>'3-Questionnaire'!K100</f>
        <v>0</v>
      </c>
      <c r="L100" s="465">
        <f>'3-Questionnaire'!L100</f>
        <v>0</v>
      </c>
      <c r="M100" s="465">
        <f>'3-Questionnaire'!M100</f>
        <v>0</v>
      </c>
      <c r="N100" s="465">
        <f>'3-Questionnaire'!N100</f>
        <v>0</v>
      </c>
      <c r="O100" s="469">
        <f>'3-Questionnaire'!O100</f>
        <v>0</v>
      </c>
      <c r="P100" s="470">
        <v>80</v>
      </c>
      <c r="Q100" s="551"/>
      <c r="R100" s="471"/>
      <c r="S100" s="531"/>
    </row>
    <row r="101" spans="1:19" s="124" customFormat="1" ht="13.5" thickBot="1" x14ac:dyDescent="0.25">
      <c r="A101" s="575" t="s">
        <v>451</v>
      </c>
      <c r="B101" s="604" t="s">
        <v>460</v>
      </c>
      <c r="C101" s="607">
        <v>64</v>
      </c>
      <c r="D101" s="606" t="s">
        <v>37</v>
      </c>
      <c r="E101" s="480" t="s">
        <v>450</v>
      </c>
      <c r="F101" s="607"/>
      <c r="G101" s="607"/>
      <c r="H101" s="548"/>
      <c r="I101" s="467"/>
      <c r="J101" s="467">
        <f>'3-Questionnaire'!J101</f>
        <v>0</v>
      </c>
      <c r="K101" s="467">
        <f>'3-Questionnaire'!K101</f>
        <v>0</v>
      </c>
      <c r="L101" s="465">
        <f>'3-Questionnaire'!L101</f>
        <v>0</v>
      </c>
      <c r="M101" s="465">
        <f>'3-Questionnaire'!M101</f>
        <v>0</v>
      </c>
      <c r="N101" s="465">
        <f>'3-Questionnaire'!N101</f>
        <v>0</v>
      </c>
      <c r="O101" s="469">
        <f>'3-Questionnaire'!O101</f>
        <v>0</v>
      </c>
      <c r="P101" s="470">
        <f>C101*4</f>
        <v>256</v>
      </c>
      <c r="Q101" s="551"/>
      <c r="R101" s="471"/>
      <c r="S101" s="531"/>
    </row>
    <row r="102" spans="1:19" s="122" customFormat="1" x14ac:dyDescent="0.2">
      <c r="A102" s="584" t="s">
        <v>163</v>
      </c>
      <c r="B102" s="498"/>
      <c r="C102" s="610"/>
      <c r="D102" s="499"/>
      <c r="E102" s="498"/>
      <c r="F102" s="611"/>
      <c r="G102" s="611"/>
      <c r="H102" s="587"/>
      <c r="I102" s="500"/>
      <c r="J102" s="501">
        <f>'3-Questionnaire'!J102</f>
        <v>0</v>
      </c>
      <c r="K102" s="498">
        <f>'3-Questionnaire'!K102</f>
        <v>0</v>
      </c>
      <c r="L102" s="500">
        <f>'3-Questionnaire'!L102</f>
        <v>0</v>
      </c>
      <c r="M102" s="500">
        <f>'3-Questionnaire'!M102</f>
        <v>0</v>
      </c>
      <c r="N102" s="500">
        <f>'3-Questionnaire'!N102</f>
        <v>0</v>
      </c>
      <c r="O102" s="612">
        <f>'3-Questionnaire'!O102</f>
        <v>0</v>
      </c>
      <c r="P102" s="504">
        <f>SUM(Q97,Q86)</f>
        <v>1306</v>
      </c>
      <c r="Q102" s="588"/>
      <c r="R102" s="505"/>
      <c r="S102" s="506"/>
    </row>
    <row r="103" spans="1:19" s="122" customFormat="1" x14ac:dyDescent="0.2">
      <c r="A103" s="589" t="s">
        <v>232</v>
      </c>
      <c r="B103" s="508"/>
      <c r="C103" s="590"/>
      <c r="D103" s="509"/>
      <c r="E103" s="508"/>
      <c r="F103" s="591"/>
      <c r="G103" s="591"/>
      <c r="H103" s="592"/>
      <c r="I103" s="510"/>
      <c r="J103" s="511">
        <f>'3-Questionnaire'!J103</f>
        <v>0</v>
      </c>
      <c r="K103" s="508">
        <f>'3-Questionnaire'!K103</f>
        <v>0</v>
      </c>
      <c r="L103" s="510">
        <f>'3-Questionnaire'!L103</f>
        <v>0</v>
      </c>
      <c r="M103" s="510">
        <f>'3-Questionnaire'!M103</f>
        <v>0</v>
      </c>
      <c r="N103" s="511">
        <f>'3-Questionnaire'!N103</f>
        <v>0</v>
      </c>
      <c r="O103" s="510">
        <f>'3-Questionnaire'!O103</f>
        <v>0</v>
      </c>
      <c r="P103" s="513">
        <f>P102*0.35</f>
        <v>457.09999999999997</v>
      </c>
      <c r="Q103" s="593"/>
      <c r="R103" s="514"/>
      <c r="S103" s="506"/>
    </row>
    <row r="104" spans="1:19" s="122" customFormat="1" ht="13.5" thickBot="1" x14ac:dyDescent="0.25">
      <c r="A104" s="594" t="s">
        <v>183</v>
      </c>
      <c r="B104" s="595"/>
      <c r="C104" s="596"/>
      <c r="D104" s="597"/>
      <c r="E104" s="595"/>
      <c r="F104" s="598"/>
      <c r="G104" s="598"/>
      <c r="H104" s="599"/>
      <c r="I104" s="516"/>
      <c r="J104" s="600">
        <f>'3-Questionnaire'!J104</f>
        <v>0</v>
      </c>
      <c r="K104" s="595">
        <f>'3-Questionnaire'!K104</f>
        <v>0</v>
      </c>
      <c r="L104" s="516">
        <f>'3-Questionnaire'!L104</f>
        <v>0</v>
      </c>
      <c r="M104" s="516">
        <f>'3-Questionnaire'!M104</f>
        <v>0</v>
      </c>
      <c r="N104" s="600">
        <f>'3-Questionnaire'!N104</f>
        <v>0</v>
      </c>
      <c r="O104" s="516">
        <f>'3-Questionnaire'!O104</f>
        <v>0</v>
      </c>
      <c r="P104" s="517">
        <f>SUM(P102:P103)</f>
        <v>1763.1</v>
      </c>
      <c r="Q104" s="601">
        <f>$P$104</f>
        <v>1763.1</v>
      </c>
      <c r="R104" s="602">
        <f>'3-Questionnaire'!R104</f>
        <v>0</v>
      </c>
      <c r="S104" s="506"/>
    </row>
    <row r="105" spans="1:19" ht="13.5" thickBot="1" x14ac:dyDescent="0.25">
      <c r="A105" s="613" t="s">
        <v>184</v>
      </c>
      <c r="B105" s="462"/>
      <c r="C105" s="545"/>
      <c r="D105" s="614"/>
      <c r="E105" s="462"/>
      <c r="F105" s="547"/>
      <c r="G105" s="547"/>
      <c r="H105" s="548"/>
      <c r="I105" s="467"/>
      <c r="J105" s="467">
        <f>'3-Questionnaire'!J105</f>
        <v>0</v>
      </c>
      <c r="K105" s="467">
        <f>'3-Questionnaire'!K105</f>
        <v>0</v>
      </c>
      <c r="L105" s="552">
        <f>'3-Questionnaire'!L105</f>
        <v>0</v>
      </c>
      <c r="M105" s="552">
        <f>'3-Questionnaire'!M105</f>
        <v>0</v>
      </c>
      <c r="N105" s="465">
        <f>'3-Questionnaire'!N105</f>
        <v>0</v>
      </c>
      <c r="O105" s="469">
        <f>'3-Questionnaire'!O105</f>
        <v>0</v>
      </c>
      <c r="P105" s="470">
        <f>'3-Questionnaire'!P105</f>
        <v>0</v>
      </c>
      <c r="Q105" s="566">
        <f>SUM(P105:P132)</f>
        <v>4020</v>
      </c>
      <c r="R105" s="471"/>
      <c r="S105" s="460"/>
    </row>
    <row r="106" spans="1:19" ht="26.25" thickBot="1" x14ac:dyDescent="0.25">
      <c r="A106" s="615" t="s">
        <v>185</v>
      </c>
      <c r="B106" s="462" t="s">
        <v>186</v>
      </c>
      <c r="C106" s="547">
        <f>68*112</f>
        <v>7616</v>
      </c>
      <c r="D106" s="463" t="s">
        <v>37</v>
      </c>
      <c r="E106" s="546"/>
      <c r="F106" s="547"/>
      <c r="G106" s="547"/>
      <c r="H106" s="548"/>
      <c r="I106" s="549" t="s">
        <v>324</v>
      </c>
      <c r="J106" s="524">
        <f>'3-Questionnaire'!J106</f>
        <v>0</v>
      </c>
      <c r="K106" s="467">
        <f>'3-Questionnaire'!K106</f>
        <v>0</v>
      </c>
      <c r="L106" s="552">
        <f>'3-Questionnaire'!L106</f>
        <v>0</v>
      </c>
      <c r="M106" s="552">
        <f>'3-Questionnaire'!M106</f>
        <v>0</v>
      </c>
      <c r="N106" s="465">
        <f>'3-Questionnaire'!N106</f>
        <v>0</v>
      </c>
      <c r="O106" s="524">
        <f>'3-Questionnaire'!O106</f>
        <v>0</v>
      </c>
      <c r="P106" s="470">
        <f>'3-Questionnaire'!P106</f>
        <v>0</v>
      </c>
      <c r="Q106" s="551"/>
      <c r="R106" s="471"/>
      <c r="S106" s="460"/>
    </row>
    <row r="107" spans="1:19" ht="26.25" thickBot="1" x14ac:dyDescent="0.25">
      <c r="A107" s="615" t="s">
        <v>187</v>
      </c>
      <c r="B107" s="462" t="s">
        <v>188</v>
      </c>
      <c r="C107" s="547">
        <f>83.67*112</f>
        <v>9371.0400000000009</v>
      </c>
      <c r="D107" s="463" t="s">
        <v>37</v>
      </c>
      <c r="E107" s="546"/>
      <c r="F107" s="547"/>
      <c r="G107" s="547"/>
      <c r="H107" s="548"/>
      <c r="I107" s="549" t="s">
        <v>325</v>
      </c>
      <c r="J107" s="524">
        <f>'3-Questionnaire'!J107</f>
        <v>0</v>
      </c>
      <c r="K107" s="467">
        <f>'3-Questionnaire'!K107</f>
        <v>0</v>
      </c>
      <c r="L107" s="552">
        <f>'3-Questionnaire'!L107</f>
        <v>0</v>
      </c>
      <c r="M107" s="552">
        <f>'3-Questionnaire'!M107</f>
        <v>0</v>
      </c>
      <c r="N107" s="465">
        <f>'3-Questionnaire'!N107</f>
        <v>0</v>
      </c>
      <c r="O107" s="524">
        <f>'3-Questionnaire'!O107</f>
        <v>0</v>
      </c>
      <c r="P107" s="470">
        <f>'3-Questionnaire'!P107</f>
        <v>0</v>
      </c>
      <c r="Q107" s="551"/>
      <c r="R107" s="471"/>
      <c r="S107" s="460"/>
    </row>
    <row r="108" spans="1:19" ht="13.5" thickBot="1" x14ac:dyDescent="0.25">
      <c r="A108" s="615" t="s">
        <v>189</v>
      </c>
      <c r="B108" s="462"/>
      <c r="C108" s="547">
        <v>61</v>
      </c>
      <c r="D108" s="463" t="s">
        <v>37</v>
      </c>
      <c r="E108" s="546" t="s">
        <v>180</v>
      </c>
      <c r="F108" s="547"/>
      <c r="G108" s="547"/>
      <c r="H108" s="548"/>
      <c r="I108" s="538"/>
      <c r="J108" s="538">
        <f>'3-Questionnaire'!J108</f>
        <v>0</v>
      </c>
      <c r="K108" s="467">
        <f>'3-Questionnaire'!K108</f>
        <v>0</v>
      </c>
      <c r="L108" s="552">
        <f>'3-Questionnaire'!L108</f>
        <v>0</v>
      </c>
      <c r="M108" s="552">
        <f>'3-Questionnaire'!M108</f>
        <v>0</v>
      </c>
      <c r="N108" s="465">
        <f>'3-Questionnaire'!N108</f>
        <v>0</v>
      </c>
      <c r="O108" s="469">
        <f>'3-Questionnaire'!O108</f>
        <v>0</v>
      </c>
      <c r="P108" s="470">
        <f>'3-Questionnaire'!P108</f>
        <v>0</v>
      </c>
      <c r="Q108" s="551"/>
      <c r="R108" s="471"/>
      <c r="S108" s="460"/>
    </row>
    <row r="109" spans="1:19" ht="13.5" thickBot="1" x14ac:dyDescent="0.25">
      <c r="A109" s="616" t="s">
        <v>190</v>
      </c>
      <c r="B109" s="533"/>
      <c r="C109" s="535"/>
      <c r="D109" s="453"/>
      <c r="E109" s="534"/>
      <c r="F109" s="535"/>
      <c r="G109" s="535"/>
      <c r="H109" s="536"/>
      <c r="I109" s="537"/>
      <c r="J109" s="537">
        <f>'3-Questionnaire'!J109</f>
        <v>0</v>
      </c>
      <c r="K109" s="617">
        <f>'3-Questionnaire'!K109</f>
        <v>0</v>
      </c>
      <c r="L109" s="618">
        <f>'3-Questionnaire'!L109</f>
        <v>0</v>
      </c>
      <c r="M109" s="618">
        <f>'3-Questionnaire'!M109</f>
        <v>0</v>
      </c>
      <c r="N109" s="540">
        <f>'3-Questionnaire'!N109</f>
        <v>0</v>
      </c>
      <c r="O109" s="541">
        <f>'3-Questionnaire'!O109</f>
        <v>0</v>
      </c>
      <c r="P109" s="542">
        <f>'3-Questionnaire'!P109</f>
        <v>0</v>
      </c>
      <c r="Q109" s="560"/>
      <c r="R109" s="561"/>
      <c r="S109" s="460" t="s">
        <v>455</v>
      </c>
    </row>
    <row r="110" spans="1:19" ht="39" thickBot="1" x14ac:dyDescent="0.25">
      <c r="A110" s="575" t="s">
        <v>284</v>
      </c>
      <c r="B110" s="462" t="s">
        <v>285</v>
      </c>
      <c r="C110" s="547">
        <v>8</v>
      </c>
      <c r="D110" s="463" t="s">
        <v>37</v>
      </c>
      <c r="E110" s="546" t="s">
        <v>94</v>
      </c>
      <c r="F110" s="547"/>
      <c r="G110" s="547"/>
      <c r="H110" s="548"/>
      <c r="I110" s="563" t="s">
        <v>281</v>
      </c>
      <c r="J110" s="564">
        <f>'3-Questionnaire'!J110</f>
        <v>0</v>
      </c>
      <c r="K110" s="565">
        <f>'3-Questionnaire'!K110</f>
        <v>0</v>
      </c>
      <c r="L110" s="465">
        <f>'3-Questionnaire'!L110</f>
        <v>0</v>
      </c>
      <c r="M110" s="465">
        <f>'3-Questionnaire'!M110</f>
        <v>0</v>
      </c>
      <c r="N110" s="465">
        <f>'3-Questionnaire'!N110</f>
        <v>0</v>
      </c>
      <c r="O110" s="567">
        <f>'3-Questionnaire'!O110</f>
        <v>0</v>
      </c>
      <c r="P110" s="470">
        <f>'3-Questionnaire'!P110</f>
        <v>0</v>
      </c>
      <c r="Q110" s="551"/>
      <c r="R110" s="471"/>
      <c r="S110" s="460" t="s">
        <v>441</v>
      </c>
    </row>
    <row r="111" spans="1:19" ht="26.25" thickBot="1" x14ac:dyDescent="0.25">
      <c r="A111" s="544" t="s">
        <v>440</v>
      </c>
      <c r="B111" s="462" t="s">
        <v>287</v>
      </c>
      <c r="C111" s="547">
        <v>10</v>
      </c>
      <c r="D111" s="463" t="s">
        <v>37</v>
      </c>
      <c r="E111" s="546" t="s">
        <v>97</v>
      </c>
      <c r="F111" s="547"/>
      <c r="G111" s="547"/>
      <c r="H111" s="548"/>
      <c r="I111" s="538"/>
      <c r="J111" s="568">
        <f>'3-Questionnaire'!J111</f>
        <v>1</v>
      </c>
      <c r="K111" s="568">
        <f>'3-Questionnaire'!K111</f>
        <v>1</v>
      </c>
      <c r="L111" s="465">
        <f>'3-Questionnaire'!L111</f>
        <v>0</v>
      </c>
      <c r="M111" s="465">
        <f>'3-Questionnaire'!M111</f>
        <v>0</v>
      </c>
      <c r="N111" s="465">
        <f>'3-Questionnaire'!N111</f>
        <v>0</v>
      </c>
      <c r="O111" s="567">
        <f>'3-Questionnaire'!O111</f>
        <v>30</v>
      </c>
      <c r="P111" s="470">
        <f>'3-Questionnaire'!P111</f>
        <v>300</v>
      </c>
      <c r="Q111" s="551"/>
      <c r="R111" s="471"/>
      <c r="S111" s="460"/>
    </row>
    <row r="112" spans="1:19" ht="26.25" thickBot="1" x14ac:dyDescent="0.25">
      <c r="A112" s="569" t="s">
        <v>98</v>
      </c>
      <c r="B112" s="462" t="s">
        <v>286</v>
      </c>
      <c r="C112" s="545"/>
      <c r="D112" s="463"/>
      <c r="E112" s="546"/>
      <c r="F112" s="547"/>
      <c r="G112" s="547"/>
      <c r="H112" s="548"/>
      <c r="I112" s="563" t="s">
        <v>282</v>
      </c>
      <c r="J112" s="564">
        <f>'3-Questionnaire'!J112</f>
        <v>0</v>
      </c>
      <c r="K112" s="565">
        <f>'3-Questionnaire'!K112</f>
        <v>0</v>
      </c>
      <c r="L112" s="465">
        <f>'3-Questionnaire'!L112</f>
        <v>0</v>
      </c>
      <c r="M112" s="465">
        <f>'3-Questionnaire'!M112</f>
        <v>0</v>
      </c>
      <c r="N112" s="465">
        <f>'3-Questionnaire'!N112</f>
        <v>0</v>
      </c>
      <c r="O112" s="469">
        <f>'3-Questionnaire'!O112</f>
        <v>0</v>
      </c>
      <c r="P112" s="470">
        <f>'3-Questionnaire'!P112</f>
        <v>0</v>
      </c>
      <c r="Q112" s="551"/>
      <c r="R112" s="471"/>
      <c r="S112" s="460"/>
    </row>
    <row r="113" spans="1:19" ht="26.25" thickBot="1" x14ac:dyDescent="0.25">
      <c r="A113" s="569" t="s">
        <v>100</v>
      </c>
      <c r="B113" s="462" t="s">
        <v>288</v>
      </c>
      <c r="C113" s="545"/>
      <c r="D113" s="463"/>
      <c r="E113" s="546"/>
      <c r="F113" s="547"/>
      <c r="G113" s="547"/>
      <c r="H113" s="548"/>
      <c r="I113" s="538"/>
      <c r="J113" s="568">
        <f>'3-Questionnaire'!J113</f>
        <v>1</v>
      </c>
      <c r="K113" s="568">
        <f>'3-Questionnaire'!K113</f>
        <v>1</v>
      </c>
      <c r="L113" s="465">
        <f>'3-Questionnaire'!L113</f>
        <v>0</v>
      </c>
      <c r="M113" s="465">
        <f>'3-Questionnaire'!M113</f>
        <v>0</v>
      </c>
      <c r="N113" s="465">
        <f>'3-Questionnaire'!N113</f>
        <v>0</v>
      </c>
      <c r="O113" s="570">
        <f>'3-Questionnaire'!O113</f>
        <v>30</v>
      </c>
      <c r="P113" s="470">
        <f>'3-Questionnaire'!P113</f>
        <v>0</v>
      </c>
      <c r="Q113" s="551"/>
      <c r="R113" s="471"/>
      <c r="S113" s="460"/>
    </row>
    <row r="114" spans="1:19" ht="26.25" thickBot="1" x14ac:dyDescent="0.25">
      <c r="A114" s="569" t="s">
        <v>102</v>
      </c>
      <c r="B114" s="462" t="s">
        <v>327</v>
      </c>
      <c r="C114" s="547"/>
      <c r="D114" s="463"/>
      <c r="E114" s="546"/>
      <c r="F114" s="547"/>
      <c r="G114" s="547"/>
      <c r="H114" s="548"/>
      <c r="I114" s="549" t="s">
        <v>326</v>
      </c>
      <c r="J114" s="524">
        <f>'3-Questionnaire'!J114</f>
        <v>30</v>
      </c>
      <c r="K114" s="571">
        <f>'3-Questionnaire'!K114</f>
        <v>1</v>
      </c>
      <c r="L114" s="465">
        <f>'3-Questionnaire'!L114</f>
        <v>0</v>
      </c>
      <c r="M114" s="465">
        <f>'3-Questionnaire'!M114</f>
        <v>0</v>
      </c>
      <c r="N114" s="465">
        <f>'3-Questionnaire'!N114</f>
        <v>0</v>
      </c>
      <c r="O114" s="524">
        <f>'3-Questionnaire'!O114</f>
        <v>30</v>
      </c>
      <c r="P114" s="470">
        <f>'3-Questionnaire'!P114</f>
        <v>0</v>
      </c>
      <c r="Q114" s="551"/>
      <c r="R114" s="471"/>
      <c r="S114" s="460"/>
    </row>
    <row r="115" spans="1:19" x14ac:dyDescent="0.2">
      <c r="A115" s="544" t="s">
        <v>104</v>
      </c>
      <c r="B115" s="462" t="s">
        <v>468</v>
      </c>
      <c r="C115" s="547">
        <v>35</v>
      </c>
      <c r="D115" s="463" t="s">
        <v>37</v>
      </c>
      <c r="E115" s="546" t="s">
        <v>106</v>
      </c>
      <c r="F115" s="547"/>
      <c r="G115" s="547"/>
      <c r="H115" s="548"/>
      <c r="I115" s="538"/>
      <c r="J115" s="538">
        <f>'3-Questionnaire'!J115</f>
        <v>0</v>
      </c>
      <c r="K115" s="467">
        <f>'3-Questionnaire'!K115</f>
        <v>0</v>
      </c>
      <c r="L115" s="465">
        <f>'3-Questionnaire'!L115</f>
        <v>0</v>
      </c>
      <c r="M115" s="465">
        <f>'3-Questionnaire'!M115</f>
        <v>0</v>
      </c>
      <c r="N115" s="465">
        <f>'3-Questionnaire'!N115</f>
        <v>0</v>
      </c>
      <c r="O115" s="469">
        <v>3</v>
      </c>
      <c r="P115" s="470">
        <f>'3-Questionnaire'!P115</f>
        <v>105</v>
      </c>
      <c r="Q115" s="551"/>
      <c r="R115" s="471"/>
      <c r="S115" s="460"/>
    </row>
    <row r="116" spans="1:19" x14ac:dyDescent="0.2">
      <c r="A116" s="544" t="s">
        <v>113</v>
      </c>
      <c r="B116" s="462" t="s">
        <v>114</v>
      </c>
      <c r="C116" s="553">
        <v>0.5</v>
      </c>
      <c r="D116" s="463"/>
      <c r="E116" s="463"/>
      <c r="F116" s="547"/>
      <c r="G116" s="547"/>
      <c r="H116" s="548"/>
      <c r="I116" s="538"/>
      <c r="J116" s="538">
        <f>'3-Questionnaire'!J116</f>
        <v>0</v>
      </c>
      <c r="K116" s="467">
        <f>'3-Questionnaire'!K116</f>
        <v>0</v>
      </c>
      <c r="L116" s="465">
        <f>'3-Questionnaire'!L116</f>
        <v>0</v>
      </c>
      <c r="M116" s="465">
        <f>'3-Questionnaire'!M116</f>
        <v>0</v>
      </c>
      <c r="N116" s="465">
        <f>'3-Questionnaire'!N116</f>
        <v>0</v>
      </c>
      <c r="O116" s="469">
        <f>'3-Questionnaire'!O116</f>
        <v>0</v>
      </c>
      <c r="P116" s="470">
        <f>'3-Questionnaire'!P116</f>
        <v>202.5</v>
      </c>
      <c r="Q116" s="551"/>
      <c r="R116" s="471"/>
      <c r="S116" s="460"/>
    </row>
    <row r="117" spans="1:19" ht="13.5" thickBot="1" x14ac:dyDescent="0.25">
      <c r="A117" s="555" t="s">
        <v>107</v>
      </c>
      <c r="B117" s="482" t="s">
        <v>469</v>
      </c>
      <c r="C117" s="556">
        <v>50</v>
      </c>
      <c r="D117" s="483" t="s">
        <v>37</v>
      </c>
      <c r="E117" s="492" t="s">
        <v>109</v>
      </c>
      <c r="F117" s="556"/>
      <c r="G117" s="556"/>
      <c r="H117" s="557"/>
      <c r="I117" s="573"/>
      <c r="J117" s="573">
        <f>'3-Questionnaire'!J117</f>
        <v>0</v>
      </c>
      <c r="K117" s="487">
        <f>'3-Questionnaire'!K117</f>
        <v>0</v>
      </c>
      <c r="L117" s="485">
        <f>'3-Questionnaire'!L117</f>
        <v>0</v>
      </c>
      <c r="M117" s="485">
        <f>'3-Questionnaire'!M117</f>
        <v>0</v>
      </c>
      <c r="N117" s="485">
        <f>'3-Questionnaire'!N117</f>
        <v>0</v>
      </c>
      <c r="O117" s="489">
        <v>3</v>
      </c>
      <c r="P117" s="574">
        <f>'3-Questionnaire'!P117</f>
        <v>150</v>
      </c>
      <c r="Q117" s="559"/>
      <c r="R117" s="491"/>
      <c r="S117" s="460"/>
    </row>
    <row r="118" spans="1:19" ht="13.5" thickBot="1" x14ac:dyDescent="0.25">
      <c r="A118" s="616" t="s">
        <v>193</v>
      </c>
      <c r="B118" s="533"/>
      <c r="C118" s="535"/>
      <c r="D118" s="453"/>
      <c r="E118" s="534"/>
      <c r="F118" s="535"/>
      <c r="G118" s="535"/>
      <c r="H118" s="536"/>
      <c r="I118" s="537"/>
      <c r="J118" s="537">
        <f>'3-Questionnaire'!J118</f>
        <v>0</v>
      </c>
      <c r="K118" s="539">
        <f>'3-Questionnaire'!K118</f>
        <v>0</v>
      </c>
      <c r="L118" s="618">
        <f>'3-Questionnaire'!L118</f>
        <v>0</v>
      </c>
      <c r="M118" s="618">
        <f>'3-Questionnaire'!M118</f>
        <v>0</v>
      </c>
      <c r="N118" s="540">
        <f>'3-Questionnaire'!N118</f>
        <v>0</v>
      </c>
      <c r="O118" s="541">
        <f>'3-Questionnaire'!O118</f>
        <v>0</v>
      </c>
      <c r="P118" s="542">
        <f>'3-Questionnaire'!P118</f>
        <v>0</v>
      </c>
      <c r="Q118" s="560"/>
      <c r="R118" s="561"/>
      <c r="S118" s="460" t="s">
        <v>455</v>
      </c>
    </row>
    <row r="119" spans="1:19" ht="39" thickBot="1" x14ac:dyDescent="0.25">
      <c r="A119" s="544" t="s">
        <v>92</v>
      </c>
      <c r="B119" s="462" t="s">
        <v>93</v>
      </c>
      <c r="C119" s="547">
        <v>8</v>
      </c>
      <c r="D119" s="463" t="s">
        <v>37</v>
      </c>
      <c r="E119" s="546" t="s">
        <v>94</v>
      </c>
      <c r="F119" s="547"/>
      <c r="G119" s="547"/>
      <c r="H119" s="548"/>
      <c r="I119" s="563" t="s">
        <v>281</v>
      </c>
      <c r="J119" s="564">
        <f>'3-Questionnaire'!J119</f>
        <v>0</v>
      </c>
      <c r="K119" s="565">
        <f>'3-Questionnaire'!K119</f>
        <v>0</v>
      </c>
      <c r="L119" s="465">
        <f>'3-Questionnaire'!L119</f>
        <v>0</v>
      </c>
      <c r="M119" s="465">
        <f>'3-Questionnaire'!M119</f>
        <v>0</v>
      </c>
      <c r="N119" s="465">
        <f>'3-Questionnaire'!N119</f>
        <v>0</v>
      </c>
      <c r="O119" s="567">
        <f>'3-Questionnaire'!O119</f>
        <v>0</v>
      </c>
      <c r="P119" s="470">
        <f>'3-Questionnaire'!P119</f>
        <v>0</v>
      </c>
      <c r="Q119" s="551"/>
      <c r="R119" s="471"/>
      <c r="S119" s="460" t="s">
        <v>441</v>
      </c>
    </row>
    <row r="120" spans="1:19" ht="26.25" thickBot="1" x14ac:dyDescent="0.25">
      <c r="A120" s="544" t="s">
        <v>95</v>
      </c>
      <c r="B120" s="462" t="s">
        <v>96</v>
      </c>
      <c r="C120" s="547">
        <v>10</v>
      </c>
      <c r="D120" s="463" t="s">
        <v>37</v>
      </c>
      <c r="E120" s="546" t="s">
        <v>97</v>
      </c>
      <c r="F120" s="547"/>
      <c r="G120" s="547"/>
      <c r="H120" s="548"/>
      <c r="I120" s="538"/>
      <c r="J120" s="568">
        <f>'3-Questionnaire'!J120</f>
        <v>1</v>
      </c>
      <c r="K120" s="568">
        <f>'3-Questionnaire'!K120</f>
        <v>1</v>
      </c>
      <c r="L120" s="465">
        <f>'3-Questionnaire'!L120</f>
        <v>0</v>
      </c>
      <c r="M120" s="465">
        <f>'3-Questionnaire'!M120</f>
        <v>0</v>
      </c>
      <c r="N120" s="465">
        <f>'3-Questionnaire'!N120</f>
        <v>0</v>
      </c>
      <c r="O120" s="567">
        <f>'3-Questionnaire'!O120</f>
        <v>30</v>
      </c>
      <c r="P120" s="470">
        <f>'3-Questionnaire'!P120</f>
        <v>300</v>
      </c>
      <c r="Q120" s="551"/>
      <c r="R120" s="471"/>
      <c r="S120" s="460"/>
    </row>
    <row r="121" spans="1:19" ht="26.25" thickBot="1" x14ac:dyDescent="0.25">
      <c r="A121" s="569" t="s">
        <v>98</v>
      </c>
      <c r="B121" s="462" t="s">
        <v>191</v>
      </c>
      <c r="C121" s="545"/>
      <c r="D121" s="463"/>
      <c r="E121" s="546"/>
      <c r="F121" s="547"/>
      <c r="G121" s="547"/>
      <c r="H121" s="548"/>
      <c r="I121" s="563" t="s">
        <v>282</v>
      </c>
      <c r="J121" s="564">
        <f>'3-Questionnaire'!J121</f>
        <v>0</v>
      </c>
      <c r="K121" s="565">
        <f>'3-Questionnaire'!K121</f>
        <v>0</v>
      </c>
      <c r="L121" s="465">
        <f>'3-Questionnaire'!L121</f>
        <v>0</v>
      </c>
      <c r="M121" s="465">
        <f>'3-Questionnaire'!M121</f>
        <v>0</v>
      </c>
      <c r="N121" s="465">
        <f>'3-Questionnaire'!N121</f>
        <v>0</v>
      </c>
      <c r="O121" s="469">
        <f>'3-Questionnaire'!O121</f>
        <v>0</v>
      </c>
      <c r="P121" s="470">
        <f>'3-Questionnaire'!P121</f>
        <v>0</v>
      </c>
      <c r="Q121" s="551"/>
      <c r="R121" s="471"/>
      <c r="S121" s="460"/>
    </row>
    <row r="122" spans="1:19" ht="13.5" thickBot="1" x14ac:dyDescent="0.25">
      <c r="A122" s="569" t="s">
        <v>100</v>
      </c>
      <c r="B122" s="462"/>
      <c r="C122" s="545"/>
      <c r="D122" s="463"/>
      <c r="E122" s="546"/>
      <c r="F122" s="547"/>
      <c r="G122" s="547"/>
      <c r="H122" s="548"/>
      <c r="I122" s="538"/>
      <c r="J122" s="568">
        <f>'3-Questionnaire'!J122</f>
        <v>1</v>
      </c>
      <c r="K122" s="568">
        <f>'3-Questionnaire'!K122</f>
        <v>1</v>
      </c>
      <c r="L122" s="465">
        <f>'3-Questionnaire'!L122</f>
        <v>0</v>
      </c>
      <c r="M122" s="465">
        <f>'3-Questionnaire'!M122</f>
        <v>0</v>
      </c>
      <c r="N122" s="465">
        <f>'3-Questionnaire'!N122</f>
        <v>0</v>
      </c>
      <c r="O122" s="570">
        <f>'3-Questionnaire'!O122</f>
        <v>30</v>
      </c>
      <c r="P122" s="470">
        <f>'3-Questionnaire'!P122</f>
        <v>0</v>
      </c>
      <c r="Q122" s="551"/>
      <c r="R122" s="471"/>
      <c r="S122" s="460"/>
    </row>
    <row r="123" spans="1:19" ht="26.25" thickBot="1" x14ac:dyDescent="0.25">
      <c r="A123" s="569" t="s">
        <v>102</v>
      </c>
      <c r="B123" s="462"/>
      <c r="C123" s="547"/>
      <c r="D123" s="463"/>
      <c r="E123" s="546"/>
      <c r="F123" s="547"/>
      <c r="G123" s="547"/>
      <c r="H123" s="548"/>
      <c r="I123" s="549" t="s">
        <v>328</v>
      </c>
      <c r="J123" s="524">
        <f>'3-Questionnaire'!J123</f>
        <v>30</v>
      </c>
      <c r="K123" s="571">
        <f>'3-Questionnaire'!K123</f>
        <v>1</v>
      </c>
      <c r="L123" s="465">
        <f>'3-Questionnaire'!L123</f>
        <v>0</v>
      </c>
      <c r="M123" s="465">
        <f>'3-Questionnaire'!M123</f>
        <v>0</v>
      </c>
      <c r="N123" s="465">
        <f>'3-Questionnaire'!N123</f>
        <v>0</v>
      </c>
      <c r="O123" s="524">
        <f>'3-Questionnaire'!O123</f>
        <v>30</v>
      </c>
      <c r="P123" s="470">
        <f>'3-Questionnaire'!P123</f>
        <v>0</v>
      </c>
      <c r="Q123" s="551"/>
      <c r="R123" s="471"/>
      <c r="S123" s="460"/>
    </row>
    <row r="124" spans="1:19" x14ac:dyDescent="0.2">
      <c r="A124" s="544" t="s">
        <v>104</v>
      </c>
      <c r="B124" s="462" t="s">
        <v>468</v>
      </c>
      <c r="C124" s="547">
        <v>35</v>
      </c>
      <c r="D124" s="463" t="s">
        <v>37</v>
      </c>
      <c r="E124" s="546" t="s">
        <v>106</v>
      </c>
      <c r="F124" s="547"/>
      <c r="G124" s="547"/>
      <c r="H124" s="548"/>
      <c r="I124" s="538"/>
      <c r="J124" s="538">
        <f>'3-Questionnaire'!J124</f>
        <v>0</v>
      </c>
      <c r="K124" s="467">
        <f>'3-Questionnaire'!K124</f>
        <v>0</v>
      </c>
      <c r="L124" s="465">
        <f>'3-Questionnaire'!L124</f>
        <v>0</v>
      </c>
      <c r="M124" s="465">
        <f>'3-Questionnaire'!M124</f>
        <v>0</v>
      </c>
      <c r="N124" s="465">
        <f>'3-Questionnaire'!N124</f>
        <v>0</v>
      </c>
      <c r="O124" s="469">
        <v>3</v>
      </c>
      <c r="P124" s="470">
        <f>'3-Questionnaire'!P124</f>
        <v>105</v>
      </c>
      <c r="Q124" s="551"/>
      <c r="R124" s="471"/>
      <c r="S124" s="460"/>
    </row>
    <row r="125" spans="1:19" x14ac:dyDescent="0.2">
      <c r="A125" s="544" t="s">
        <v>113</v>
      </c>
      <c r="B125" s="462" t="s">
        <v>114</v>
      </c>
      <c r="C125" s="553">
        <v>0.5</v>
      </c>
      <c r="D125" s="463"/>
      <c r="E125" s="463"/>
      <c r="F125" s="547"/>
      <c r="G125" s="547"/>
      <c r="H125" s="548"/>
      <c r="I125" s="538"/>
      <c r="J125" s="538">
        <f>'3-Questionnaire'!J125</f>
        <v>0</v>
      </c>
      <c r="K125" s="467">
        <f>'3-Questionnaire'!K125</f>
        <v>0</v>
      </c>
      <c r="L125" s="465">
        <f>'3-Questionnaire'!L125</f>
        <v>0</v>
      </c>
      <c r="M125" s="465">
        <f>'3-Questionnaire'!M125</f>
        <v>0</v>
      </c>
      <c r="N125" s="465">
        <f>'3-Questionnaire'!N125</f>
        <v>0</v>
      </c>
      <c r="O125" s="469">
        <f>'3-Questionnaire'!O125</f>
        <v>0</v>
      </c>
      <c r="P125" s="470">
        <f>'3-Questionnaire'!P125</f>
        <v>202.5</v>
      </c>
      <c r="Q125" s="551"/>
      <c r="R125" s="471"/>
      <c r="S125" s="460"/>
    </row>
    <row r="126" spans="1:19" ht="13.5" thickBot="1" x14ac:dyDescent="0.25">
      <c r="A126" s="555" t="s">
        <v>107</v>
      </c>
      <c r="B126" s="482" t="s">
        <v>469</v>
      </c>
      <c r="C126" s="556">
        <v>50</v>
      </c>
      <c r="D126" s="483" t="s">
        <v>37</v>
      </c>
      <c r="E126" s="492" t="s">
        <v>109</v>
      </c>
      <c r="F126" s="556"/>
      <c r="G126" s="556"/>
      <c r="H126" s="557"/>
      <c r="I126" s="573"/>
      <c r="J126" s="573">
        <f>'3-Questionnaire'!J126</f>
        <v>0</v>
      </c>
      <c r="K126" s="487">
        <f>'3-Questionnaire'!K126</f>
        <v>0</v>
      </c>
      <c r="L126" s="485">
        <f>'3-Questionnaire'!L126</f>
        <v>0</v>
      </c>
      <c r="M126" s="485">
        <f>'3-Questionnaire'!M126</f>
        <v>0</v>
      </c>
      <c r="N126" s="485">
        <f>'3-Questionnaire'!N126</f>
        <v>0</v>
      </c>
      <c r="O126" s="489">
        <v>3</v>
      </c>
      <c r="P126" s="574">
        <f>'3-Questionnaire'!P126</f>
        <v>150</v>
      </c>
      <c r="Q126" s="559"/>
      <c r="R126" s="491"/>
      <c r="S126" s="460"/>
    </row>
    <row r="127" spans="1:19" ht="26.25" thickBot="1" x14ac:dyDescent="0.25">
      <c r="A127" s="619" t="s">
        <v>194</v>
      </c>
      <c r="B127" s="620"/>
      <c r="C127" s="621">
        <v>160</v>
      </c>
      <c r="D127" s="622" t="s">
        <v>37</v>
      </c>
      <c r="E127" s="623" t="s">
        <v>195</v>
      </c>
      <c r="F127" s="621"/>
      <c r="G127" s="621"/>
      <c r="H127" s="522"/>
      <c r="I127" s="523" t="s">
        <v>329</v>
      </c>
      <c r="J127" s="524">
        <f>'3-Questionnaire'!J127</f>
        <v>3</v>
      </c>
      <c r="K127" s="624">
        <f>'3-Questionnaire'!K127</f>
        <v>0</v>
      </c>
      <c r="L127" s="527">
        <f>'3-Questionnaire'!L127</f>
        <v>0</v>
      </c>
      <c r="M127" s="527">
        <f>'3-Questionnaire'!M127</f>
        <v>0</v>
      </c>
      <c r="N127" s="625">
        <f>'3-Questionnaire'!N127</f>
        <v>0</v>
      </c>
      <c r="O127" s="524">
        <f>'3-Questionnaire'!O127</f>
        <v>3</v>
      </c>
      <c r="P127" s="528">
        <f>'3-Questionnaire'!P127</f>
        <v>480</v>
      </c>
      <c r="Q127" s="529"/>
      <c r="R127" s="530"/>
      <c r="S127" s="460" t="s">
        <v>400</v>
      </c>
    </row>
    <row r="128" spans="1:19" ht="39" thickBot="1" x14ac:dyDescent="0.25">
      <c r="A128" s="619" t="s">
        <v>196</v>
      </c>
      <c r="B128" s="620" t="s">
        <v>456</v>
      </c>
      <c r="C128" s="621">
        <v>85</v>
      </c>
      <c r="D128" s="622" t="s">
        <v>37</v>
      </c>
      <c r="E128" s="626" t="s">
        <v>330</v>
      </c>
      <c r="F128" s="621"/>
      <c r="G128" s="621"/>
      <c r="H128" s="522"/>
      <c r="I128" s="523" t="s">
        <v>342</v>
      </c>
      <c r="J128" s="524">
        <f>'3-Questionnaire'!J128</f>
        <v>18</v>
      </c>
      <c r="K128" s="624">
        <f>'3-Questionnaire'!K128</f>
        <v>0</v>
      </c>
      <c r="L128" s="527">
        <f>'3-Questionnaire'!L128</f>
        <v>0</v>
      </c>
      <c r="M128" s="627">
        <f>'3-Questionnaire'!M128</f>
        <v>0</v>
      </c>
      <c r="N128" s="524">
        <f>'3-Questionnaire'!N128</f>
        <v>18</v>
      </c>
      <c r="O128" s="628">
        <f>'3-Questionnaire'!O128</f>
        <v>0</v>
      </c>
      <c r="P128" s="528">
        <f>'3-Questionnaire'!P128</f>
        <v>1530</v>
      </c>
      <c r="Q128" s="529"/>
      <c r="R128" s="530"/>
      <c r="S128" s="460"/>
    </row>
    <row r="129" spans="1:19" ht="26.25" thickBot="1" x14ac:dyDescent="0.25">
      <c r="A129" s="619" t="s">
        <v>202</v>
      </c>
      <c r="B129" s="620" t="s">
        <v>459</v>
      </c>
      <c r="C129" s="621">
        <v>120</v>
      </c>
      <c r="D129" s="622" t="s">
        <v>37</v>
      </c>
      <c r="E129" s="626" t="s">
        <v>180</v>
      </c>
      <c r="F129" s="621"/>
      <c r="G129" s="621"/>
      <c r="H129" s="522"/>
      <c r="I129" s="523" t="s">
        <v>331</v>
      </c>
      <c r="J129" s="524">
        <f>'3-Questionnaire'!J129</f>
        <v>1</v>
      </c>
      <c r="K129" s="629">
        <f>'3-Questionnaire'!K129</f>
        <v>0</v>
      </c>
      <c r="L129" s="627">
        <f>'3-Questionnaire'!L129</f>
        <v>1</v>
      </c>
      <c r="M129" s="627">
        <f>'3-Questionnaire'!M129</f>
        <v>0</v>
      </c>
      <c r="N129" s="527">
        <f>'3-Questionnaire'!N129</f>
        <v>1</v>
      </c>
      <c r="O129" s="524">
        <f>'3-Questionnaire'!O129</f>
        <v>1</v>
      </c>
      <c r="P129" s="528">
        <f>'3-Questionnaire'!P129</f>
        <v>120</v>
      </c>
      <c r="Q129" s="529"/>
      <c r="R129" s="530"/>
      <c r="S129" s="460" t="s">
        <v>396</v>
      </c>
    </row>
    <row r="130" spans="1:19" ht="13.5" thickBot="1" x14ac:dyDescent="0.25">
      <c r="A130" s="619" t="s">
        <v>203</v>
      </c>
      <c r="B130" s="620" t="s">
        <v>337</v>
      </c>
      <c r="C130" s="621">
        <v>100</v>
      </c>
      <c r="D130" s="622" t="s">
        <v>37</v>
      </c>
      <c r="E130" s="626" t="s">
        <v>180</v>
      </c>
      <c r="F130" s="621"/>
      <c r="G130" s="621"/>
      <c r="H130" s="522"/>
      <c r="I130" s="523" t="s">
        <v>336</v>
      </c>
      <c r="J130" s="524">
        <f>'3-Questionnaire'!J130</f>
        <v>0</v>
      </c>
      <c r="K130" s="629">
        <f>'3-Questionnaire'!K130</f>
        <v>0</v>
      </c>
      <c r="L130" s="627">
        <f>'3-Questionnaire'!L130</f>
        <v>0</v>
      </c>
      <c r="M130" s="627">
        <f>'3-Questionnaire'!M130</f>
        <v>0</v>
      </c>
      <c r="N130" s="527">
        <f>'3-Questionnaire'!N130</f>
        <v>0</v>
      </c>
      <c r="O130" s="524">
        <f>'3-Questionnaire'!O130</f>
        <v>0</v>
      </c>
      <c r="P130" s="528">
        <f>'3-Questionnaire'!P130</f>
        <v>0</v>
      </c>
      <c r="Q130" s="529"/>
      <c r="R130" s="530"/>
      <c r="S130" s="460"/>
    </row>
    <row r="131" spans="1:19" ht="13.5" thickBot="1" x14ac:dyDescent="0.25">
      <c r="A131" s="619" t="s">
        <v>205</v>
      </c>
      <c r="B131" s="620" t="s">
        <v>338</v>
      </c>
      <c r="C131" s="621">
        <v>150</v>
      </c>
      <c r="D131" s="622" t="s">
        <v>37</v>
      </c>
      <c r="E131" s="626" t="s">
        <v>180</v>
      </c>
      <c r="F131" s="621"/>
      <c r="G131" s="621"/>
      <c r="H131" s="522"/>
      <c r="I131" s="523" t="s">
        <v>336</v>
      </c>
      <c r="J131" s="524">
        <f>'3-Questionnaire'!J131</f>
        <v>1</v>
      </c>
      <c r="K131" s="629">
        <f>'3-Questionnaire'!K131</f>
        <v>0</v>
      </c>
      <c r="L131" s="627">
        <f>'3-Questionnaire'!L131</f>
        <v>1</v>
      </c>
      <c r="M131" s="627">
        <f>'3-Questionnaire'!M131</f>
        <v>4</v>
      </c>
      <c r="N131" s="527">
        <f>'3-Questionnaire'!N131</f>
        <v>0</v>
      </c>
      <c r="O131" s="524">
        <f>'3-Questionnaire'!O131</f>
        <v>1</v>
      </c>
      <c r="P131" s="528">
        <f>'3-Questionnaire'!P131</f>
        <v>150</v>
      </c>
      <c r="Q131" s="529"/>
      <c r="R131" s="530"/>
      <c r="S131" s="460"/>
    </row>
    <row r="132" spans="1:19" ht="25.5" x14ac:dyDescent="0.2">
      <c r="A132" s="677" t="s">
        <v>207</v>
      </c>
      <c r="B132" s="678" t="s">
        <v>339</v>
      </c>
      <c r="C132" s="535">
        <v>80</v>
      </c>
      <c r="D132" s="453" t="s">
        <v>37</v>
      </c>
      <c r="E132" s="534" t="s">
        <v>180</v>
      </c>
      <c r="F132" s="535"/>
      <c r="G132" s="535"/>
      <c r="H132" s="536"/>
      <c r="I132" s="582" t="s">
        <v>332</v>
      </c>
      <c r="J132" s="679">
        <f>'3-Questionnaire'!J132</f>
        <v>3</v>
      </c>
      <c r="K132" s="455">
        <f>'3-Questionnaire'!K132</f>
        <v>0</v>
      </c>
      <c r="L132" s="541">
        <f>'3-Questionnaire'!L132</f>
        <v>0</v>
      </c>
      <c r="M132" s="541">
        <f>'3-Questionnaire'!M132</f>
        <v>12</v>
      </c>
      <c r="N132" s="618">
        <f>'3-Questionnaire'!N132</f>
        <v>0</v>
      </c>
      <c r="O132" s="679">
        <f>'3-Questionnaire'!O132</f>
        <v>3</v>
      </c>
      <c r="P132" s="542">
        <f>'3-Questionnaire'!P132</f>
        <v>225</v>
      </c>
      <c r="Q132" s="560"/>
      <c r="R132" s="561"/>
      <c r="S132" s="460"/>
    </row>
    <row r="133" spans="1:19" s="694" customFormat="1" ht="13.5" thickBot="1" x14ac:dyDescent="0.25">
      <c r="A133" s="680" t="s">
        <v>474</v>
      </c>
      <c r="B133" s="681"/>
      <c r="C133" s="682">
        <v>25</v>
      </c>
      <c r="D133" s="683" t="s">
        <v>37</v>
      </c>
      <c r="E133" s="684" t="s">
        <v>180</v>
      </c>
      <c r="F133" s="682"/>
      <c r="G133" s="682"/>
      <c r="H133" s="685"/>
      <c r="I133" s="686"/>
      <c r="J133" s="687"/>
      <c r="K133" s="688"/>
      <c r="L133" s="689"/>
      <c r="M133" s="689"/>
      <c r="N133" s="690"/>
      <c r="O133" s="687"/>
      <c r="P133" s="691"/>
      <c r="Q133" s="692"/>
      <c r="R133" s="693"/>
      <c r="S133" s="684"/>
    </row>
    <row r="134" spans="1:19" s="122" customFormat="1" x14ac:dyDescent="0.2">
      <c r="A134" s="630" t="s">
        <v>163</v>
      </c>
      <c r="B134" s="508"/>
      <c r="C134" s="590"/>
      <c r="D134" s="509"/>
      <c r="E134" s="508"/>
      <c r="F134" s="591"/>
      <c r="G134" s="591"/>
      <c r="H134" s="592"/>
      <c r="I134" s="510"/>
      <c r="J134" s="510">
        <f>'3-Questionnaire'!J133</f>
        <v>0</v>
      </c>
      <c r="K134" s="508">
        <f>'3-Questionnaire'!K133</f>
        <v>0</v>
      </c>
      <c r="L134" s="510">
        <f>'3-Questionnaire'!L133</f>
        <v>2</v>
      </c>
      <c r="M134" s="631">
        <f>'3-Questionnaire'!M133</f>
        <v>0</v>
      </c>
      <c r="N134" s="510">
        <f>'3-Questionnaire'!N133</f>
        <v>19</v>
      </c>
      <c r="O134" s="510">
        <f>'3-Questionnaire'!O133</f>
        <v>0</v>
      </c>
      <c r="P134" s="513">
        <f>$Q$105</f>
        <v>4020</v>
      </c>
      <c r="Q134" s="593"/>
      <c r="R134" s="514"/>
      <c r="S134" s="506"/>
    </row>
    <row r="135" spans="1:19" s="122" customFormat="1" x14ac:dyDescent="0.2">
      <c r="A135" s="630" t="s">
        <v>232</v>
      </c>
      <c r="B135" s="508"/>
      <c r="C135" s="590"/>
      <c r="D135" s="509"/>
      <c r="E135" s="508"/>
      <c r="F135" s="591"/>
      <c r="G135" s="591"/>
      <c r="H135" s="592"/>
      <c r="I135" s="510"/>
      <c r="J135" s="510">
        <f>'3-Questionnaire'!J134</f>
        <v>0</v>
      </c>
      <c r="K135" s="508">
        <f>'3-Questionnaire'!K134</f>
        <v>0</v>
      </c>
      <c r="L135" s="510">
        <f>'3-Questionnaire'!L134</f>
        <v>0</v>
      </c>
      <c r="M135" s="510">
        <f>'3-Questionnaire'!M134</f>
        <v>0</v>
      </c>
      <c r="N135" s="511">
        <f>'3-Questionnaire'!N134</f>
        <v>0</v>
      </c>
      <c r="O135" s="510">
        <f>'3-Questionnaire'!O134</f>
        <v>0</v>
      </c>
      <c r="P135" s="513">
        <f>P134*0.35</f>
        <v>1407</v>
      </c>
      <c r="Q135" s="593"/>
      <c r="R135" s="514"/>
      <c r="S135" s="506"/>
    </row>
    <row r="136" spans="1:19" s="138" customFormat="1" ht="13.5" thickBot="1" x14ac:dyDescent="0.25">
      <c r="A136" s="632" t="s">
        <v>208</v>
      </c>
      <c r="B136" s="633"/>
      <c r="C136" s="634"/>
      <c r="D136" s="635"/>
      <c r="E136" s="633"/>
      <c r="F136" s="636"/>
      <c r="G136" s="636"/>
      <c r="H136" s="637"/>
      <c r="I136" s="638"/>
      <c r="J136" s="638">
        <f>'3-Questionnaire'!J135</f>
        <v>0</v>
      </c>
      <c r="K136" s="633">
        <f>'3-Questionnaire'!K135</f>
        <v>0</v>
      </c>
      <c r="L136" s="638">
        <f>'3-Questionnaire'!L135</f>
        <v>0</v>
      </c>
      <c r="M136" s="638">
        <f>'3-Questionnaire'!M135</f>
        <v>0</v>
      </c>
      <c r="N136" s="639">
        <f>'3-Questionnaire'!N135</f>
        <v>0</v>
      </c>
      <c r="O136" s="638">
        <f>'3-Questionnaire'!O135</f>
        <v>0</v>
      </c>
      <c r="P136" s="640">
        <f>SUM(P134:P135)</f>
        <v>5427</v>
      </c>
      <c r="Q136" s="664">
        <f>$P$136</f>
        <v>5427</v>
      </c>
      <c r="R136" s="641"/>
      <c r="S136" s="642"/>
    </row>
    <row r="137" spans="1:19" s="122" customFormat="1" ht="13.5" thickTop="1" x14ac:dyDescent="0.2">
      <c r="A137" s="589" t="s">
        <v>467</v>
      </c>
      <c r="B137" s="508"/>
      <c r="C137" s="590"/>
      <c r="D137" s="509"/>
      <c r="E137" s="508"/>
      <c r="F137" s="591"/>
      <c r="G137" s="591"/>
      <c r="H137" s="592"/>
      <c r="I137" s="510"/>
      <c r="J137" s="510">
        <f>'3-Questionnaire'!J136</f>
        <v>0</v>
      </c>
      <c r="K137" s="508">
        <f>'3-Questionnaire'!K136</f>
        <v>0</v>
      </c>
      <c r="L137" s="510">
        <f>'3-Questionnaire'!L136</f>
        <v>0</v>
      </c>
      <c r="M137" s="510">
        <f>'3-Questionnaire'!M136</f>
        <v>0</v>
      </c>
      <c r="N137" s="511">
        <f>'3-Questionnaire'!N136</f>
        <v>0</v>
      </c>
      <c r="O137" s="510">
        <f>'3-Questionnaire'!O136</f>
        <v>0</v>
      </c>
      <c r="P137" s="513">
        <f>'3-Questionnaire'!P136</f>
        <v>0</v>
      </c>
      <c r="Q137" s="643">
        <f>SUM(Q136,Q104,Q85)</f>
        <v>106314.52500000001</v>
      </c>
      <c r="R137" s="514"/>
      <c r="S137" s="506"/>
    </row>
    <row r="138" spans="1:19" s="60" customFormat="1" x14ac:dyDescent="0.2">
      <c r="A138" s="644"/>
      <c r="B138" s="462"/>
      <c r="C138" s="463"/>
      <c r="D138" s="463"/>
      <c r="E138" s="546" t="s">
        <v>5</v>
      </c>
      <c r="F138" s="547"/>
      <c r="G138" s="547"/>
      <c r="H138" s="548"/>
      <c r="I138" s="552"/>
      <c r="J138" s="538">
        <f>'3-Questionnaire'!J137</f>
        <v>0</v>
      </c>
      <c r="K138" s="480">
        <f>'3-Questionnaire'!K137</f>
        <v>0</v>
      </c>
      <c r="L138" s="469">
        <f>'3-Questionnaire'!L137</f>
        <v>56</v>
      </c>
      <c r="M138" s="469">
        <f>'3-Questionnaire'!M137</f>
        <v>672</v>
      </c>
      <c r="N138" s="469">
        <f>'3-Questionnaire'!N137</f>
        <v>539</v>
      </c>
      <c r="O138" s="469">
        <f>'3-Questionnaire'!O137</f>
        <v>0</v>
      </c>
      <c r="P138" s="470"/>
      <c r="Q138" s="551"/>
      <c r="R138" s="471"/>
      <c r="S138" s="546"/>
    </row>
    <row r="139" spans="1:19" s="60" customFormat="1" x14ac:dyDescent="0.2">
      <c r="A139" s="644"/>
      <c r="B139" s="645" t="s">
        <v>209</v>
      </c>
      <c r="C139" s="614"/>
      <c r="D139" s="463"/>
      <c r="E139" s="546"/>
      <c r="F139" s="646"/>
      <c r="G139" s="646"/>
      <c r="H139" s="548"/>
      <c r="I139" s="552"/>
      <c r="J139" s="538">
        <f>'3-Questionnaire'!J138</f>
        <v>0</v>
      </c>
      <c r="K139" s="480">
        <f>'3-Questionnaire'!K138</f>
        <v>0</v>
      </c>
      <c r="L139" s="480">
        <f>'3-Questionnaire'!L138</f>
        <v>0</v>
      </c>
      <c r="M139" s="467">
        <f>'3-Questionnaire'!M138</f>
        <v>0</v>
      </c>
      <c r="N139" s="467">
        <f>'3-Questionnaire'!N138</f>
        <v>0</v>
      </c>
      <c r="O139" s="465">
        <f>'3-Questionnaire'!O138</f>
        <v>0</v>
      </c>
      <c r="P139" s="470"/>
      <c r="Q139" s="551"/>
      <c r="R139" s="471"/>
      <c r="S139" s="546"/>
    </row>
    <row r="140" spans="1:19" s="74" customFormat="1" x14ac:dyDescent="0.2">
      <c r="A140" s="647"/>
      <c r="B140" s="648" t="s">
        <v>40</v>
      </c>
      <c r="C140" s="649" t="s">
        <v>210</v>
      </c>
      <c r="D140" s="606"/>
      <c r="E140" s="480"/>
      <c r="F140" s="538"/>
      <c r="G140" s="538"/>
      <c r="H140" s="548"/>
      <c r="I140" s="552"/>
      <c r="J140" s="538">
        <f>'3-Questionnaire'!J139</f>
        <v>0</v>
      </c>
      <c r="K140" s="480">
        <f>'3-Questionnaire'!K139</f>
        <v>0</v>
      </c>
      <c r="L140" s="650">
        <f>'3-Questionnaire'!L139</f>
        <v>28</v>
      </c>
      <c r="M140" s="469">
        <f>'3-Questionnaire'!M139</f>
        <v>0</v>
      </c>
      <c r="N140" s="469">
        <f>'3-Questionnaire'!N139</f>
        <v>0</v>
      </c>
      <c r="O140" s="465">
        <f>'3-Questionnaire'!O139</f>
        <v>0</v>
      </c>
      <c r="P140" s="470"/>
      <c r="Q140" s="551"/>
      <c r="R140" s="471"/>
      <c r="S140" s="480"/>
    </row>
    <row r="141" spans="1:19" s="74" customFormat="1" x14ac:dyDescent="0.2">
      <c r="A141" s="647"/>
      <c r="B141" s="648" t="s">
        <v>211</v>
      </c>
      <c r="C141" s="649" t="s">
        <v>212</v>
      </c>
      <c r="D141" s="606"/>
      <c r="E141" s="480"/>
      <c r="F141" s="538"/>
      <c r="G141" s="538"/>
      <c r="H141" s="548"/>
      <c r="I141" s="552"/>
      <c r="J141" s="538">
        <f>'3-Questionnaire'!J140</f>
        <v>0</v>
      </c>
      <c r="K141" s="480">
        <f>'3-Questionnaire'!K140</f>
        <v>0</v>
      </c>
      <c r="L141" s="480">
        <f>'3-Questionnaire'!L140</f>
        <v>0</v>
      </c>
      <c r="M141" s="469">
        <f>'3-Questionnaire'!M140</f>
        <v>0</v>
      </c>
      <c r="N141" s="469">
        <f>'3-Questionnaire'!N140</f>
        <v>134.75</v>
      </c>
      <c r="O141" s="465">
        <f>'3-Questionnaire'!O140</f>
        <v>0</v>
      </c>
      <c r="P141" s="470"/>
      <c r="Q141" s="551"/>
      <c r="R141" s="471"/>
      <c r="S141" s="480"/>
    </row>
    <row r="142" spans="1:19" s="74" customFormat="1" x14ac:dyDescent="0.2">
      <c r="A142" s="647"/>
      <c r="B142" s="648" t="s">
        <v>213</v>
      </c>
      <c r="C142" s="649" t="s">
        <v>214</v>
      </c>
      <c r="D142" s="606"/>
      <c r="E142" s="480"/>
      <c r="F142" s="538"/>
      <c r="G142" s="538"/>
      <c r="H142" s="548"/>
      <c r="I142" s="552"/>
      <c r="J142" s="538">
        <f>'3-Questionnaire'!J141</f>
        <v>0</v>
      </c>
      <c r="K142" s="480">
        <f>'3-Questionnaire'!K141</f>
        <v>0</v>
      </c>
      <c r="L142" s="480">
        <f>'3-Questionnaire'!L141</f>
        <v>0</v>
      </c>
      <c r="M142" s="469">
        <f>'3-Questionnaire'!M141</f>
        <v>67.2</v>
      </c>
      <c r="N142" s="469">
        <f>'3-Questionnaire'!N141</f>
        <v>0</v>
      </c>
      <c r="O142" s="465">
        <f>'3-Questionnaire'!O141</f>
        <v>0</v>
      </c>
      <c r="P142" s="470"/>
      <c r="Q142" s="551"/>
      <c r="R142" s="471"/>
      <c r="S142" s="480"/>
    </row>
    <row r="143" spans="1:19" s="60" customFormat="1" ht="13.5" thickBot="1" x14ac:dyDescent="0.25">
      <c r="A143" s="651"/>
      <c r="B143" s="652" t="s">
        <v>215</v>
      </c>
      <c r="C143" s="653" t="s">
        <v>216</v>
      </c>
      <c r="D143" s="483"/>
      <c r="E143" s="492"/>
      <c r="F143" s="654"/>
      <c r="G143" s="654"/>
      <c r="H143" s="557"/>
      <c r="I143" s="628"/>
      <c r="J143" s="573">
        <f>'3-Questionnaire'!J142</f>
        <v>0</v>
      </c>
      <c r="K143" s="486">
        <f>'3-Questionnaire'!K142</f>
        <v>0</v>
      </c>
      <c r="L143" s="486">
        <f>'3-Questionnaire'!L142</f>
        <v>0</v>
      </c>
      <c r="M143" s="487">
        <f>'3-Questionnaire'!M142</f>
        <v>0</v>
      </c>
      <c r="N143" s="487">
        <f>'3-Questionnaire'!N142</f>
        <v>0</v>
      </c>
      <c r="O143" s="485">
        <f>'3-Questionnaire'!O142</f>
        <v>0</v>
      </c>
      <c r="P143" s="574"/>
      <c r="Q143" s="559"/>
      <c r="R143" s="491"/>
      <c r="S143" s="546"/>
    </row>
    <row r="144" spans="1:19" x14ac:dyDescent="0.2">
      <c r="A144" s="577"/>
      <c r="B144" s="655"/>
      <c r="C144" s="577"/>
      <c r="D144" s="577"/>
      <c r="E144" s="656"/>
      <c r="F144" s="657"/>
      <c r="G144" s="658"/>
      <c r="H144" s="659"/>
      <c r="I144" s="531"/>
      <c r="J144" s="660"/>
      <c r="K144" s="660">
        <f>'3-Questionnaire'!K143</f>
        <v>0</v>
      </c>
      <c r="L144" s="661">
        <f>'3-Questionnaire'!L143</f>
        <v>0</v>
      </c>
      <c r="M144" s="662">
        <f>'3-Questionnaire'!M143</f>
        <v>0</v>
      </c>
      <c r="N144" s="662">
        <f>'3-Questionnaire'!N143</f>
        <v>0</v>
      </c>
      <c r="O144" s="662">
        <f>'3-Questionnaire'!O143</f>
        <v>0</v>
      </c>
      <c r="P144" s="663"/>
      <c r="Q144" s="657"/>
      <c r="R144" s="657"/>
      <c r="S144" s="460"/>
    </row>
  </sheetData>
  <mergeCells count="1">
    <mergeCell ref="K9:L9"/>
  </mergeCells>
  <phoneticPr fontId="0" type="noConversion"/>
  <printOptions horizontalCentered="1" verticalCentered="1" gridLines="1"/>
  <pageMargins left="0.5" right="0.5" top="0.75" bottom="0.75" header="0.5" footer="0.5"/>
  <pageSetup scale="79" fitToHeight="10" orientation="landscape" r:id="rId1"/>
  <headerFooter alignWithMargins="0">
    <oddHeader>&amp;A</oddHeader>
    <oddFooter>Page &amp;P of &amp;N</oddFooter>
  </headerFooter>
  <rowBreaks count="5" manualBreakCount="5">
    <brk id="29" max="16383" man="1"/>
    <brk id="35" max="16383" man="1"/>
    <brk id="58" max="16383" man="1"/>
    <brk id="78" max="17" man="1"/>
    <brk id="104"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O142"/>
  <sheetViews>
    <sheetView zoomScale="85" workbookViewId="0">
      <pane xSplit="1" ySplit="12" topLeftCell="B13" activePane="bottomRight" state="frozen"/>
      <selection pane="topRight" activeCell="B1" sqref="B1"/>
      <selection pane="bottomLeft" activeCell="A13" sqref="A13"/>
      <selection pane="bottomRight" activeCell="N131" sqref="N131"/>
    </sheetView>
  </sheetViews>
  <sheetFormatPr defaultColWidth="8.85546875" defaultRowHeight="12.75" x14ac:dyDescent="0.2"/>
  <cols>
    <col min="1" max="1" width="40.42578125" style="156" customWidth="1"/>
    <col min="2" max="2" width="35.5703125" style="247" hidden="1" customWidth="1"/>
    <col min="3" max="3" width="9.42578125" style="156" hidden="1" customWidth="1"/>
    <col min="4" max="4" width="3.28515625" style="156" hidden="1" customWidth="1"/>
    <col min="5" max="5" width="19.28515625" style="241" hidden="1" customWidth="1"/>
    <col min="6" max="6" width="6.140625" style="128" hidden="1" customWidth="1"/>
    <col min="7" max="7" width="5.7109375" style="99" hidden="1" customWidth="1"/>
    <col min="8" max="8" width="5.28515625" style="187" hidden="1" customWidth="1"/>
    <col min="9" max="9" width="0" style="188" hidden="1" customWidth="1"/>
    <col min="10" max="11" width="8.7109375" style="189" hidden="1" customWidth="1"/>
    <col min="12" max="12" width="9.7109375" style="190" hidden="1" customWidth="1"/>
    <col min="13" max="13" width="7.42578125" style="45" hidden="1" customWidth="1"/>
    <col min="14" max="14" width="16" style="45" customWidth="1"/>
    <col min="15" max="15" width="11.28515625" style="45" bestFit="1" customWidth="1"/>
    <col min="16" max="16" width="10.42578125" style="191" bestFit="1" customWidth="1"/>
    <col min="17" max="21" width="14.28515625" style="252" customWidth="1"/>
    <col min="22" max="22" width="10.28515625" style="252" bestFit="1" customWidth="1"/>
    <col min="23" max="23" width="11.28515625" style="253" bestFit="1" customWidth="1"/>
    <col min="24" max="16384" width="8.85546875" style="157"/>
  </cols>
  <sheetData>
    <row r="1" spans="1:23" ht="25.5" x14ac:dyDescent="0.2">
      <c r="A1" s="139"/>
      <c r="B1" s="238"/>
      <c r="C1" s="239"/>
      <c r="D1" s="239"/>
      <c r="E1" s="240"/>
      <c r="F1" s="94"/>
      <c r="G1" s="158"/>
      <c r="H1" s="159"/>
      <c r="I1" s="703" t="str">
        <f>'1-Population'!$E$2</f>
        <v>Home Town AFB</v>
      </c>
      <c r="J1" s="703"/>
      <c r="K1" s="703"/>
      <c r="L1" s="703"/>
      <c r="M1" s="703"/>
      <c r="N1" s="239">
        <f>'3-Questionnaire'!P1</f>
        <v>0</v>
      </c>
      <c r="O1" s="240" t="str">
        <f>'3-Questionnaire'!Q1</f>
        <v>Proposed (Net SF)</v>
      </c>
      <c r="P1" s="160" t="str">
        <f>'3-Questionnaire'!R1</f>
        <v>Authorized (Net SF)</v>
      </c>
      <c r="Q1" s="252" t="s">
        <v>252</v>
      </c>
      <c r="R1" s="260" t="s">
        <v>359</v>
      </c>
      <c r="U1" s="252" t="s">
        <v>354</v>
      </c>
      <c r="V1" s="252" t="s">
        <v>253</v>
      </c>
      <c r="W1" s="253" t="s">
        <v>254</v>
      </c>
    </row>
    <row r="2" spans="1:23" x14ac:dyDescent="0.2">
      <c r="A2" s="140"/>
      <c r="B2" s="47"/>
      <c r="C2" s="50"/>
      <c r="D2" s="50"/>
      <c r="F2" s="96"/>
      <c r="H2" s="105"/>
      <c r="I2" s="161"/>
      <c r="J2" s="162"/>
      <c r="K2" s="162"/>
      <c r="L2" s="163"/>
      <c r="N2" s="108" t="str">
        <f>'3-Questionnaire'!P2</f>
        <v>Category</v>
      </c>
      <c r="O2" s="45">
        <f>'3-Questionnaire'!Q2</f>
        <v>0</v>
      </c>
      <c r="P2" s="164" t="str">
        <f>'3-Questionnaire'!R2</f>
        <v>Category</v>
      </c>
      <c r="Q2" s="260" t="s">
        <v>355</v>
      </c>
      <c r="R2" s="260" t="s">
        <v>356</v>
      </c>
      <c r="S2" s="260" t="s">
        <v>357</v>
      </c>
      <c r="T2" s="260" t="s">
        <v>358</v>
      </c>
      <c r="U2" s="253"/>
      <c r="V2" s="253"/>
    </row>
    <row r="3" spans="1:23" x14ac:dyDescent="0.2">
      <c r="A3" s="140"/>
      <c r="B3" s="47"/>
      <c r="C3" s="50"/>
      <c r="D3" s="50"/>
      <c r="F3" s="96"/>
      <c r="H3" s="105"/>
      <c r="I3" s="161"/>
      <c r="J3" s="162"/>
      <c r="K3" s="162"/>
      <c r="L3" s="163"/>
      <c r="N3" s="108" t="str">
        <f>'3-Questionnaire'!P3</f>
        <v>Population</v>
      </c>
      <c r="O3" s="51">
        <f>'3-Questionnaire'!Q3</f>
        <v>0</v>
      </c>
      <c r="P3" s="164">
        <f>'3-Questionnaire'!R3</f>
        <v>9000</v>
      </c>
    </row>
    <row r="4" spans="1:23" x14ac:dyDescent="0.2">
      <c r="A4" s="140"/>
      <c r="B4" s="47"/>
      <c r="C4" s="50"/>
      <c r="D4" s="50"/>
      <c r="E4" s="242"/>
      <c r="F4" s="96"/>
      <c r="H4" s="105"/>
      <c r="I4" s="161"/>
      <c r="J4" s="162"/>
      <c r="K4" s="162"/>
      <c r="L4" s="163"/>
      <c r="N4" s="108">
        <f>'3-Questionnaire'!P4</f>
        <v>0</v>
      </c>
      <c r="O4" s="51">
        <f>'3-Questionnaire'!Q4</f>
        <v>0</v>
      </c>
      <c r="P4" s="164">
        <f>'3-Questionnaire'!R4</f>
        <v>0</v>
      </c>
    </row>
    <row r="5" spans="1:23" ht="25.5" x14ac:dyDescent="0.2">
      <c r="A5" s="140"/>
      <c r="B5" s="47"/>
      <c r="C5" s="50"/>
      <c r="D5" s="50"/>
      <c r="F5" s="96"/>
      <c r="H5" s="105"/>
      <c r="I5" s="161"/>
      <c r="J5" s="162"/>
      <c r="K5" s="98"/>
      <c r="L5" s="163"/>
      <c r="N5" s="108" t="str">
        <f>'3-Questionnaire'!P5</f>
        <v>Allowable SF</v>
      </c>
      <c r="O5" s="51">
        <f>'3-Questionnaire'!Q5</f>
        <v>0</v>
      </c>
      <c r="P5" s="164">
        <f>'3-Questionnaire'!R5</f>
        <v>108236</v>
      </c>
      <c r="Q5" s="260">
        <v>40000</v>
      </c>
      <c r="R5" s="260">
        <v>20000</v>
      </c>
      <c r="S5" s="260">
        <v>30000</v>
      </c>
      <c r="T5" s="260">
        <v>10000</v>
      </c>
      <c r="V5" s="252">
        <f>SUM(Q5:T5)</f>
        <v>100000</v>
      </c>
      <c r="W5" s="253">
        <f>V5-P5</f>
        <v>-8236</v>
      </c>
    </row>
    <row r="6" spans="1:23" s="97" customFormat="1" ht="13.5" thickBot="1" x14ac:dyDescent="0.25">
      <c r="A6" s="141"/>
      <c r="B6" s="55"/>
      <c r="C6" s="243"/>
      <c r="D6" s="243"/>
      <c r="E6" s="244"/>
      <c r="F6" s="165"/>
      <c r="G6" s="166"/>
      <c r="H6" s="167"/>
      <c r="I6" s="168"/>
      <c r="J6" s="169"/>
      <c r="K6" s="168"/>
      <c r="L6" s="170"/>
      <c r="M6" s="56"/>
      <c r="N6" s="171" t="str">
        <f>'3-Questionnaire'!P6</f>
        <v>OCONUS</v>
      </c>
      <c r="O6" s="172">
        <f>'3-Questionnaire'!Q6</f>
        <v>0</v>
      </c>
      <c r="P6" s="173">
        <f>'3-Questionnaire'!R6</f>
        <v>119059.6</v>
      </c>
      <c r="Q6" s="254"/>
      <c r="R6" s="254"/>
      <c r="S6" s="254"/>
      <c r="T6" s="254"/>
      <c r="U6" s="254"/>
      <c r="V6" s="254">
        <f>SUM(Q6:T6)</f>
        <v>0</v>
      </c>
      <c r="W6" s="253"/>
    </row>
    <row r="7" spans="1:23" ht="26.25" thickBot="1" x14ac:dyDescent="0.25">
      <c r="A7" s="140"/>
      <c r="B7" s="47"/>
      <c r="C7" s="50"/>
      <c r="D7" s="50"/>
      <c r="F7" s="96"/>
      <c r="H7" s="105"/>
      <c r="I7" s="162"/>
      <c r="J7" s="162"/>
      <c r="K7" s="162"/>
      <c r="L7" s="163"/>
      <c r="N7" s="46" t="str">
        <f>'3-Questionnaire'!P7</f>
        <v>above/(below) Allowable</v>
      </c>
      <c r="O7" s="174">
        <f>'3-Questionnaire'!Q7</f>
        <v>0</v>
      </c>
      <c r="P7" s="164">
        <f>'3-Questionnaire'!R7</f>
        <v>0</v>
      </c>
    </row>
    <row r="8" spans="1:23" ht="39.75" thickTop="1" thickBot="1" x14ac:dyDescent="0.25">
      <c r="A8" s="140"/>
      <c r="B8" s="47"/>
      <c r="C8" s="50"/>
      <c r="D8" s="50"/>
      <c r="F8" s="96"/>
      <c r="H8" s="105"/>
      <c r="I8" s="162"/>
      <c r="J8" s="162"/>
      <c r="K8" s="162"/>
      <c r="L8" s="163"/>
      <c r="N8" s="100" t="str">
        <f>'3-Questionnaire'!P8</f>
        <v>above/(below) Allowable OCONUS</v>
      </c>
      <c r="O8" s="172">
        <f>'3-Questionnaire'!Q8</f>
        <v>100887.52500000001</v>
      </c>
      <c r="P8" s="164">
        <f>'3-Questionnaire'!R8</f>
        <v>0</v>
      </c>
    </row>
    <row r="9" spans="1:23" ht="26.25" thickBot="1" x14ac:dyDescent="0.25">
      <c r="A9" s="140"/>
      <c r="B9" s="47" t="s">
        <v>34</v>
      </c>
      <c r="C9" s="50" t="s">
        <v>35</v>
      </c>
      <c r="D9" s="50"/>
      <c r="F9" s="96"/>
      <c r="H9" s="105"/>
      <c r="I9" s="704" t="s">
        <v>243</v>
      </c>
      <c r="J9" s="705"/>
      <c r="K9" s="706" t="s">
        <v>217</v>
      </c>
      <c r="L9" s="707"/>
      <c r="M9" s="708"/>
      <c r="N9" s="52" t="str">
        <f>'3-Questionnaire'!P9</f>
        <v>Current FC SF</v>
      </c>
      <c r="O9" s="51">
        <f>'3-Questionnaire'!Q9</f>
        <v>100887.52500000001</v>
      </c>
      <c r="P9" s="175">
        <f>'3-Questionnaire'!R9</f>
        <v>108236</v>
      </c>
    </row>
    <row r="10" spans="1:23" s="122" customFormat="1" ht="13.5" thickBot="1" x14ac:dyDescent="0.25">
      <c r="A10" s="142"/>
      <c r="B10" s="66"/>
      <c r="C10" s="66"/>
      <c r="D10" s="66"/>
      <c r="E10" s="66"/>
      <c r="F10" s="121"/>
      <c r="G10" s="68"/>
      <c r="H10" s="131"/>
      <c r="I10" s="235"/>
      <c r="J10" s="235"/>
      <c r="K10" s="709" t="s">
        <v>36</v>
      </c>
      <c r="L10" s="709"/>
      <c r="M10" s="710"/>
      <c r="N10" s="68">
        <f>'3-Questionnaire'!P10</f>
        <v>0</v>
      </c>
      <c r="O10" s="237">
        <f>'3-Questionnaire'!Q10</f>
        <v>0</v>
      </c>
      <c r="P10" s="132">
        <f>'3-Questionnaire'!R10</f>
        <v>0</v>
      </c>
      <c r="Q10" s="255"/>
      <c r="R10" s="255"/>
      <c r="S10" s="255"/>
      <c r="T10" s="255"/>
      <c r="U10" s="255"/>
      <c r="V10" s="253"/>
      <c r="W10" s="253"/>
    </row>
    <row r="11" spans="1:23" s="122" customFormat="1" ht="13.5" thickTop="1" x14ac:dyDescent="0.2">
      <c r="A11" s="142"/>
      <c r="B11" s="66" t="s">
        <v>245</v>
      </c>
      <c r="C11" s="66"/>
      <c r="D11" s="66"/>
      <c r="E11" s="66"/>
      <c r="F11" s="121"/>
      <c r="G11" s="68"/>
      <c r="H11" s="131"/>
      <c r="I11" s="235"/>
      <c r="J11" s="235"/>
      <c r="K11" s="235"/>
      <c r="L11" s="236"/>
      <c r="M11" s="68"/>
      <c r="N11" s="68">
        <f>'3-Questionnaire'!P11</f>
        <v>0</v>
      </c>
      <c r="O11" s="127">
        <f>'3-Questionnaire'!Q11</f>
        <v>0</v>
      </c>
      <c r="P11" s="132">
        <f>'3-Questionnaire'!R11</f>
        <v>0</v>
      </c>
      <c r="Q11" s="255"/>
      <c r="R11" s="255"/>
      <c r="S11" s="255"/>
      <c r="T11" s="255"/>
      <c r="U11" s="255"/>
      <c r="V11" s="253"/>
      <c r="W11" s="253"/>
    </row>
    <row r="12" spans="1:23" s="122" customFormat="1" ht="25.5" x14ac:dyDescent="0.2">
      <c r="A12" s="67"/>
      <c r="B12" s="66"/>
      <c r="C12" s="66"/>
      <c r="D12" s="66"/>
      <c r="E12" s="66"/>
      <c r="F12" s="121" t="s">
        <v>226</v>
      </c>
      <c r="G12" s="68" t="s">
        <v>228</v>
      </c>
      <c r="H12" s="131" t="s">
        <v>241</v>
      </c>
      <c r="I12" s="235" t="s">
        <v>39</v>
      </c>
      <c r="J12" s="235" t="s">
        <v>40</v>
      </c>
      <c r="K12" s="235" t="s">
        <v>41</v>
      </c>
      <c r="L12" s="236" t="s">
        <v>42</v>
      </c>
      <c r="M12" s="68" t="s">
        <v>43</v>
      </c>
      <c r="N12" s="68" t="str">
        <f>'3-Questionnaire'!P12</f>
        <v>SF</v>
      </c>
      <c r="O12" s="127" t="str">
        <f>'3-Questionnaire'!Q12</f>
        <v>SF</v>
      </c>
      <c r="P12" s="132" t="str">
        <f>'3-Questionnaire'!R12</f>
        <v>SF</v>
      </c>
      <c r="Q12" s="255"/>
      <c r="R12" s="255"/>
      <c r="S12" s="255"/>
      <c r="T12" s="255"/>
      <c r="U12" s="255"/>
      <c r="V12" s="253"/>
      <c r="W12" s="253"/>
    </row>
    <row r="13" spans="1:23" s="124" customFormat="1" x14ac:dyDescent="0.2">
      <c r="A13" s="147" t="s">
        <v>233</v>
      </c>
      <c r="B13" s="87"/>
      <c r="C13" s="87"/>
      <c r="D13" s="87"/>
      <c r="E13" s="87"/>
      <c r="F13" s="78"/>
      <c r="G13" s="78"/>
      <c r="H13" s="78"/>
      <c r="I13" s="176"/>
      <c r="J13" s="176"/>
      <c r="K13" s="176"/>
      <c r="L13" s="177"/>
      <c r="M13" s="101"/>
      <c r="N13" s="101">
        <f>'3-Questionnaire'!P13</f>
        <v>0</v>
      </c>
      <c r="O13" s="108">
        <f>'3-Questionnaire'!Q13</f>
        <v>0</v>
      </c>
      <c r="P13" s="109"/>
      <c r="Q13" s="256"/>
      <c r="R13" s="256"/>
      <c r="S13" s="256"/>
      <c r="T13" s="256"/>
      <c r="U13" s="256"/>
      <c r="V13" s="252"/>
      <c r="W13" s="253"/>
    </row>
    <row r="14" spans="1:23" s="90" customFormat="1" ht="13.5" thickBot="1" x14ac:dyDescent="0.25">
      <c r="A14" s="143" t="s">
        <v>44</v>
      </c>
      <c r="B14" s="84"/>
      <c r="C14" s="59"/>
      <c r="D14" s="59"/>
      <c r="E14" s="59"/>
      <c r="F14" s="96"/>
      <c r="G14" s="99"/>
      <c r="H14" s="105"/>
      <c r="I14" s="106"/>
      <c r="J14" s="105"/>
      <c r="K14" s="107"/>
      <c r="L14" s="105"/>
      <c r="M14" s="108"/>
      <c r="N14" s="108">
        <f>'3-Questionnaire'!P14</f>
        <v>0</v>
      </c>
      <c r="O14" s="108">
        <f>SUM(N14:N21)</f>
        <v>2715</v>
      </c>
      <c r="P14" s="109"/>
      <c r="Q14" s="128"/>
      <c r="R14" s="128"/>
      <c r="S14" s="128"/>
      <c r="T14" s="128"/>
      <c r="U14" s="128"/>
      <c r="V14" s="252">
        <f>SUM(U15:U21)</f>
        <v>3794</v>
      </c>
      <c r="W14" s="253">
        <f>V14-O14</f>
        <v>1079</v>
      </c>
    </row>
    <row r="15" spans="1:23" s="90" customFormat="1" ht="13.5" thickBot="1" x14ac:dyDescent="0.25">
      <c r="A15" s="144" t="s">
        <v>45</v>
      </c>
      <c r="B15" s="84" t="s">
        <v>46</v>
      </c>
      <c r="C15" s="71">
        <v>100</v>
      </c>
      <c r="D15" s="59" t="s">
        <v>37</v>
      </c>
      <c r="E15" s="59" t="s">
        <v>47</v>
      </c>
      <c r="F15" s="96"/>
      <c r="G15" s="99"/>
      <c r="H15" s="105"/>
      <c r="I15" s="106">
        <f>'3-Questionnaire'!K15</f>
        <v>0</v>
      </c>
      <c r="J15" s="106">
        <f>'3-Questionnaire'!L15</f>
        <v>0</v>
      </c>
      <c r="K15" s="110">
        <f>'3-Questionnaire'!M15</f>
        <v>0</v>
      </c>
      <c r="L15" s="105">
        <f>'3-Questionnaire'!N15</f>
        <v>0</v>
      </c>
      <c r="M15" s="111">
        <f>'3-Questionnaire'!O15</f>
        <v>1</v>
      </c>
      <c r="N15" s="108">
        <f>'3-Questionnaire'!P15</f>
        <v>100</v>
      </c>
      <c r="O15" s="108"/>
      <c r="P15" s="109"/>
      <c r="Q15" s="276">
        <v>22</v>
      </c>
      <c r="R15" s="276">
        <v>33</v>
      </c>
      <c r="S15" s="276">
        <v>443</v>
      </c>
      <c r="T15" s="276">
        <v>44</v>
      </c>
      <c r="U15" s="256">
        <f t="shared" ref="U15:U21" si="0">SUM(Q15:T15)</f>
        <v>542</v>
      </c>
      <c r="V15" s="252"/>
      <c r="W15" s="253"/>
    </row>
    <row r="16" spans="1:23" s="90" customFormat="1" x14ac:dyDescent="0.2">
      <c r="A16" s="144" t="s">
        <v>48</v>
      </c>
      <c r="B16" s="84" t="s">
        <v>49</v>
      </c>
      <c r="C16" s="72">
        <v>3</v>
      </c>
      <c r="D16" s="59" t="s">
        <v>37</v>
      </c>
      <c r="E16" s="59" t="s">
        <v>50</v>
      </c>
      <c r="F16" s="96"/>
      <c r="G16" s="99"/>
      <c r="H16" s="105"/>
      <c r="I16" s="106">
        <f>'3-Questionnaire'!K16</f>
        <v>0</v>
      </c>
      <c r="J16" s="105">
        <f>'3-Questionnaire'!L16</f>
        <v>0</v>
      </c>
      <c r="K16" s="110">
        <f>'3-Questionnaire'!M16</f>
        <v>0</v>
      </c>
      <c r="L16" s="105">
        <f>'3-Questionnaire'!N16</f>
        <v>0</v>
      </c>
      <c r="M16" s="108">
        <f>'3-Questionnaire'!O16</f>
        <v>0</v>
      </c>
      <c r="N16" s="108">
        <f>'3-Questionnaire'!P16</f>
        <v>1800</v>
      </c>
      <c r="O16" s="108"/>
      <c r="P16" s="109"/>
      <c r="Q16" s="276">
        <v>22</v>
      </c>
      <c r="R16" s="276">
        <v>33</v>
      </c>
      <c r="S16" s="276">
        <v>443</v>
      </c>
      <c r="T16" s="276">
        <v>44</v>
      </c>
      <c r="U16" s="256">
        <f t="shared" si="0"/>
        <v>542</v>
      </c>
      <c r="V16" s="252"/>
      <c r="W16" s="253"/>
    </row>
    <row r="17" spans="1:23" s="90" customFormat="1" ht="13.5" thickBot="1" x14ac:dyDescent="0.25">
      <c r="A17" s="144" t="s">
        <v>51</v>
      </c>
      <c r="B17" s="84" t="s">
        <v>52</v>
      </c>
      <c r="C17" s="72">
        <v>125</v>
      </c>
      <c r="D17" s="59" t="s">
        <v>37</v>
      </c>
      <c r="E17" s="59" t="s">
        <v>50</v>
      </c>
      <c r="F17" s="96"/>
      <c r="G17" s="99"/>
      <c r="H17" s="105"/>
      <c r="I17" s="106">
        <f>'3-Questionnaire'!K17</f>
        <v>0</v>
      </c>
      <c r="J17" s="110">
        <f>'3-Questionnaire'!L17</f>
        <v>2</v>
      </c>
      <c r="K17" s="110">
        <f>'3-Questionnaire'!M17</f>
        <v>0</v>
      </c>
      <c r="L17" s="105">
        <f>'3-Questionnaire'!N17</f>
        <v>0</v>
      </c>
      <c r="M17" s="108">
        <f>'3-Questionnaire'!O17</f>
        <v>0</v>
      </c>
      <c r="N17" s="108">
        <f>'3-Questionnaire'!P17</f>
        <v>250</v>
      </c>
      <c r="O17" s="108"/>
      <c r="P17" s="109"/>
      <c r="Q17" s="276">
        <v>22</v>
      </c>
      <c r="R17" s="276">
        <v>33</v>
      </c>
      <c r="S17" s="276">
        <v>443</v>
      </c>
      <c r="T17" s="276">
        <v>44</v>
      </c>
      <c r="U17" s="256">
        <f t="shared" si="0"/>
        <v>542</v>
      </c>
      <c r="V17" s="252"/>
      <c r="W17" s="253"/>
    </row>
    <row r="18" spans="1:23" s="90" customFormat="1" ht="13.5" thickBot="1" x14ac:dyDescent="0.25">
      <c r="A18" s="144" t="s">
        <v>53</v>
      </c>
      <c r="B18" s="84" t="s">
        <v>54</v>
      </c>
      <c r="C18" s="72">
        <v>175</v>
      </c>
      <c r="D18" s="59" t="s">
        <v>37</v>
      </c>
      <c r="E18" s="59" t="s">
        <v>55</v>
      </c>
      <c r="F18" s="96"/>
      <c r="G18" s="99"/>
      <c r="H18" s="105"/>
      <c r="I18" s="106">
        <f>'3-Questionnaire'!K18</f>
        <v>0</v>
      </c>
      <c r="J18" s="111">
        <f>'3-Questionnaire'!L18</f>
        <v>1</v>
      </c>
      <c r="K18" s="110">
        <f>'3-Questionnaire'!M18</f>
        <v>0</v>
      </c>
      <c r="L18" s="105">
        <f>'3-Questionnaire'!N18</f>
        <v>0</v>
      </c>
      <c r="M18" s="108">
        <f>'3-Questionnaire'!O18</f>
        <v>0</v>
      </c>
      <c r="N18" s="108">
        <f>'3-Questionnaire'!P18</f>
        <v>175</v>
      </c>
      <c r="O18" s="108"/>
      <c r="P18" s="109"/>
      <c r="Q18" s="276">
        <v>22</v>
      </c>
      <c r="R18" s="276">
        <v>33</v>
      </c>
      <c r="S18" s="276">
        <v>443</v>
      </c>
      <c r="T18" s="276">
        <v>44</v>
      </c>
      <c r="U18" s="256">
        <f t="shared" si="0"/>
        <v>542</v>
      </c>
      <c r="V18" s="252"/>
      <c r="W18" s="253"/>
    </row>
    <row r="19" spans="1:23" s="90" customFormat="1" ht="13.5" thickBot="1" x14ac:dyDescent="0.25">
      <c r="A19" s="144" t="s">
        <v>56</v>
      </c>
      <c r="B19" s="84" t="s">
        <v>57</v>
      </c>
      <c r="C19" s="72">
        <v>50</v>
      </c>
      <c r="D19" s="59" t="s">
        <v>37</v>
      </c>
      <c r="E19" s="59" t="s">
        <v>50</v>
      </c>
      <c r="F19" s="96"/>
      <c r="G19" s="99"/>
      <c r="H19" s="105"/>
      <c r="I19" s="106">
        <f>'3-Questionnaire'!K19</f>
        <v>0</v>
      </c>
      <c r="J19" s="111">
        <f>'3-Questionnaire'!L19</f>
        <v>1</v>
      </c>
      <c r="K19" s="110">
        <f>'3-Questionnaire'!M19</f>
        <v>0</v>
      </c>
      <c r="L19" s="105">
        <f>'3-Questionnaire'!N19</f>
        <v>0</v>
      </c>
      <c r="M19" s="108">
        <f>'3-Questionnaire'!O19</f>
        <v>0</v>
      </c>
      <c r="N19" s="108">
        <f>'3-Questionnaire'!P19</f>
        <v>50</v>
      </c>
      <c r="O19" s="108"/>
      <c r="P19" s="109"/>
      <c r="Q19" s="276">
        <v>22</v>
      </c>
      <c r="R19" s="276">
        <v>33</v>
      </c>
      <c r="S19" s="276">
        <v>443</v>
      </c>
      <c r="T19" s="276">
        <v>44</v>
      </c>
      <c r="U19" s="256">
        <f t="shared" si="0"/>
        <v>542</v>
      </c>
      <c r="V19" s="252"/>
      <c r="W19" s="253"/>
    </row>
    <row r="20" spans="1:23" s="90" customFormat="1" ht="13.5" thickBot="1" x14ac:dyDescent="0.25">
      <c r="A20" s="144" t="s">
        <v>58</v>
      </c>
      <c r="B20" s="84" t="s">
        <v>59</v>
      </c>
      <c r="C20" s="72">
        <v>20</v>
      </c>
      <c r="D20" s="59" t="s">
        <v>37</v>
      </c>
      <c r="E20" s="59" t="s">
        <v>60</v>
      </c>
      <c r="F20" s="96"/>
      <c r="G20" s="99"/>
      <c r="H20" s="105"/>
      <c r="I20" s="106">
        <f>'3-Questionnaire'!K20</f>
        <v>0</v>
      </c>
      <c r="J20" s="111">
        <f>'3-Questionnaire'!L20</f>
        <v>2</v>
      </c>
      <c r="K20" s="110">
        <f>'3-Questionnaire'!M20</f>
        <v>0</v>
      </c>
      <c r="L20" s="105">
        <f>'3-Questionnaire'!N20</f>
        <v>0</v>
      </c>
      <c r="M20" s="108">
        <f>'3-Questionnaire'!O20</f>
        <v>0</v>
      </c>
      <c r="N20" s="108">
        <f>'3-Questionnaire'!P20</f>
        <v>40</v>
      </c>
      <c r="O20" s="108"/>
      <c r="P20" s="109"/>
      <c r="Q20" s="276">
        <v>22</v>
      </c>
      <c r="R20" s="276">
        <v>33</v>
      </c>
      <c r="S20" s="276">
        <v>443</v>
      </c>
      <c r="T20" s="276">
        <v>44</v>
      </c>
      <c r="U20" s="256">
        <f t="shared" si="0"/>
        <v>542</v>
      </c>
      <c r="V20" s="252"/>
      <c r="W20" s="253"/>
    </row>
    <row r="21" spans="1:23" s="90" customFormat="1" x14ac:dyDescent="0.2">
      <c r="A21" s="144" t="s">
        <v>61</v>
      </c>
      <c r="B21" s="84" t="s">
        <v>62</v>
      </c>
      <c r="C21" s="72">
        <v>50</v>
      </c>
      <c r="D21" s="59" t="s">
        <v>37</v>
      </c>
      <c r="E21" s="59" t="s">
        <v>63</v>
      </c>
      <c r="F21" s="96"/>
      <c r="G21" s="99"/>
      <c r="H21" s="105"/>
      <c r="I21" s="106">
        <f>'3-Questionnaire'!K21</f>
        <v>0</v>
      </c>
      <c r="J21" s="105">
        <f>'3-Questionnaire'!L21</f>
        <v>0</v>
      </c>
      <c r="K21" s="110">
        <f>'3-Questionnaire'!M21</f>
        <v>0</v>
      </c>
      <c r="L21" s="105">
        <f>'3-Questionnaire'!N21</f>
        <v>0</v>
      </c>
      <c r="M21" s="108">
        <f>'3-Questionnaire'!O21</f>
        <v>0</v>
      </c>
      <c r="N21" s="108">
        <f>'3-Questionnaire'!P21</f>
        <v>300</v>
      </c>
      <c r="O21" s="108"/>
      <c r="P21" s="109"/>
      <c r="Q21" s="276">
        <v>22</v>
      </c>
      <c r="R21" s="276">
        <v>33</v>
      </c>
      <c r="S21" s="276">
        <v>443</v>
      </c>
      <c r="T21" s="276">
        <v>44</v>
      </c>
      <c r="U21" s="256">
        <f t="shared" si="0"/>
        <v>542</v>
      </c>
      <c r="V21" s="252"/>
      <c r="W21" s="253"/>
    </row>
    <row r="22" spans="1:23" s="90" customFormat="1" ht="13.5" thickBot="1" x14ac:dyDescent="0.25">
      <c r="A22" s="143" t="s">
        <v>64</v>
      </c>
      <c r="B22" s="84"/>
      <c r="C22" s="72"/>
      <c r="D22" s="59"/>
      <c r="E22" s="59"/>
      <c r="F22" s="96"/>
      <c r="G22" s="99"/>
      <c r="H22" s="105"/>
      <c r="I22" s="106">
        <f>'3-Questionnaire'!K22</f>
        <v>0</v>
      </c>
      <c r="J22" s="107">
        <f>'3-Questionnaire'!L22</f>
        <v>0</v>
      </c>
      <c r="K22" s="107">
        <f>'3-Questionnaire'!M22</f>
        <v>0</v>
      </c>
      <c r="L22" s="105">
        <f>'3-Questionnaire'!N22</f>
        <v>0</v>
      </c>
      <c r="M22" s="108">
        <f>'3-Questionnaire'!O22</f>
        <v>0</v>
      </c>
      <c r="N22" s="108">
        <f>'3-Questionnaire'!P22</f>
        <v>0</v>
      </c>
      <c r="O22" s="108">
        <f>SUM(N22:N29)</f>
        <v>2086</v>
      </c>
      <c r="P22" s="109"/>
      <c r="Q22" s="128"/>
      <c r="R22" s="128"/>
      <c r="S22" s="128"/>
      <c r="T22" s="128"/>
      <c r="U22" s="256"/>
      <c r="V22" s="252">
        <f>SUM(U23:U28)</f>
        <v>3252</v>
      </c>
      <c r="W22" s="253">
        <f>V22-O22</f>
        <v>1166</v>
      </c>
    </row>
    <row r="23" spans="1:23" s="90" customFormat="1" ht="13.5" thickBot="1" x14ac:dyDescent="0.25">
      <c r="A23" s="144" t="s">
        <v>65</v>
      </c>
      <c r="B23" s="84" t="s">
        <v>66</v>
      </c>
      <c r="C23" s="72">
        <v>125</v>
      </c>
      <c r="D23" s="59" t="s">
        <v>37</v>
      </c>
      <c r="E23" s="59" t="s">
        <v>67</v>
      </c>
      <c r="F23" s="96"/>
      <c r="G23" s="99"/>
      <c r="H23" s="105"/>
      <c r="I23" s="106">
        <f>'3-Questionnaire'!K23</f>
        <v>0</v>
      </c>
      <c r="J23" s="111">
        <f>'3-Questionnaire'!L23</f>
        <v>1</v>
      </c>
      <c r="K23" s="105">
        <f>'3-Questionnaire'!M23</f>
        <v>3</v>
      </c>
      <c r="L23" s="105">
        <f>'3-Questionnaire'!N23</f>
        <v>0</v>
      </c>
      <c r="M23" s="108">
        <f>'3-Questionnaire'!O23</f>
        <v>0</v>
      </c>
      <c r="N23" s="108">
        <f>'3-Questionnaire'!P23</f>
        <v>125</v>
      </c>
      <c r="O23" s="108"/>
      <c r="P23" s="109"/>
      <c r="Q23" s="276">
        <v>22</v>
      </c>
      <c r="R23" s="276">
        <v>33</v>
      </c>
      <c r="S23" s="276">
        <v>443</v>
      </c>
      <c r="T23" s="276">
        <v>44</v>
      </c>
      <c r="U23" s="256">
        <f t="shared" ref="U23:U28" si="1">SUM(Q23:T23)</f>
        <v>542</v>
      </c>
      <c r="V23" s="252"/>
      <c r="W23" s="253"/>
    </row>
    <row r="24" spans="1:23" s="90" customFormat="1" ht="13.5" thickBot="1" x14ac:dyDescent="0.25">
      <c r="A24" s="144" t="s">
        <v>68</v>
      </c>
      <c r="B24" s="84" t="s">
        <v>69</v>
      </c>
      <c r="C24" s="72">
        <v>100</v>
      </c>
      <c r="D24" s="59" t="s">
        <v>37</v>
      </c>
      <c r="E24" s="59" t="s">
        <v>67</v>
      </c>
      <c r="F24" s="96"/>
      <c r="G24" s="99"/>
      <c r="H24" s="105"/>
      <c r="I24" s="106">
        <f>'3-Questionnaire'!K24</f>
        <v>0</v>
      </c>
      <c r="J24" s="111">
        <f>'3-Questionnaire'!L24</f>
        <v>1</v>
      </c>
      <c r="K24" s="105">
        <f>'3-Questionnaire'!M24</f>
        <v>1</v>
      </c>
      <c r="L24" s="105">
        <f>'3-Questionnaire'!N24</f>
        <v>0</v>
      </c>
      <c r="M24" s="108">
        <f>'3-Questionnaire'!O24</f>
        <v>0</v>
      </c>
      <c r="N24" s="108">
        <f>'3-Questionnaire'!P24</f>
        <v>80</v>
      </c>
      <c r="O24" s="108"/>
      <c r="P24" s="109"/>
      <c r="Q24" s="276">
        <v>22</v>
      </c>
      <c r="R24" s="276">
        <v>33</v>
      </c>
      <c r="S24" s="276">
        <v>443</v>
      </c>
      <c r="T24" s="276">
        <v>44</v>
      </c>
      <c r="U24" s="256">
        <f t="shared" si="1"/>
        <v>542</v>
      </c>
      <c r="V24" s="252"/>
      <c r="W24" s="253"/>
    </row>
    <row r="25" spans="1:23" s="90" customFormat="1" ht="13.5" thickBot="1" x14ac:dyDescent="0.25">
      <c r="A25" s="70" t="s">
        <v>340</v>
      </c>
      <c r="B25" s="84" t="s">
        <v>70</v>
      </c>
      <c r="C25" s="72">
        <v>100</v>
      </c>
      <c r="D25" s="59" t="s">
        <v>37</v>
      </c>
      <c r="E25" s="59" t="s">
        <v>67</v>
      </c>
      <c r="F25" s="96"/>
      <c r="G25" s="99"/>
      <c r="H25" s="105"/>
      <c r="I25" s="106">
        <f>'3-Questionnaire'!K25</f>
        <v>0</v>
      </c>
      <c r="J25" s="111">
        <f>'3-Questionnaire'!L25</f>
        <v>1</v>
      </c>
      <c r="K25" s="105">
        <f>'3-Questionnaire'!M25</f>
        <v>0</v>
      </c>
      <c r="L25" s="105">
        <f>'3-Questionnaire'!N25</f>
        <v>0</v>
      </c>
      <c r="M25" s="108">
        <f>'3-Questionnaire'!O25</f>
        <v>0</v>
      </c>
      <c r="N25" s="108">
        <f>'3-Questionnaire'!P25</f>
        <v>80</v>
      </c>
      <c r="O25" s="108"/>
      <c r="P25" s="109"/>
      <c r="Q25" s="276">
        <v>22</v>
      </c>
      <c r="R25" s="276">
        <v>33</v>
      </c>
      <c r="S25" s="276">
        <v>443</v>
      </c>
      <c r="T25" s="276">
        <v>44</v>
      </c>
      <c r="U25" s="256">
        <f t="shared" si="1"/>
        <v>542</v>
      </c>
      <c r="V25" s="252"/>
      <c r="W25" s="253"/>
    </row>
    <row r="26" spans="1:23" s="90" customFormat="1" ht="13.5" thickBot="1" x14ac:dyDescent="0.25">
      <c r="A26" s="70" t="s">
        <v>341</v>
      </c>
      <c r="N26" s="108">
        <f>'3-Questionnaire'!P26</f>
        <v>80</v>
      </c>
      <c r="O26" s="108"/>
      <c r="P26" s="109"/>
      <c r="Q26" s="276">
        <v>22</v>
      </c>
      <c r="R26" s="276">
        <v>33</v>
      </c>
      <c r="S26" s="276">
        <v>443</v>
      </c>
      <c r="T26" s="276">
        <v>44</v>
      </c>
      <c r="U26" s="256">
        <f t="shared" si="1"/>
        <v>542</v>
      </c>
      <c r="W26" s="253"/>
    </row>
    <row r="27" spans="1:23" s="90" customFormat="1" ht="13.5" thickBot="1" x14ac:dyDescent="0.25">
      <c r="A27" s="144" t="s">
        <v>71</v>
      </c>
      <c r="B27" s="84" t="s">
        <v>72</v>
      </c>
      <c r="C27" s="72">
        <v>80</v>
      </c>
      <c r="D27" s="59" t="s">
        <v>37</v>
      </c>
      <c r="E27" s="59" t="s">
        <v>73</v>
      </c>
      <c r="F27" s="96"/>
      <c r="G27" s="99"/>
      <c r="H27" s="105"/>
      <c r="I27" s="106">
        <f>'3-Questionnaire'!K27</f>
        <v>0</v>
      </c>
      <c r="J27" s="111">
        <f>'3-Questionnaire'!L27</f>
        <v>14</v>
      </c>
      <c r="K27" s="105">
        <f>'3-Questionnaire'!M27</f>
        <v>0</v>
      </c>
      <c r="L27" s="105">
        <f>'3-Questionnaire'!N27</f>
        <v>0</v>
      </c>
      <c r="M27" s="108">
        <f>'3-Questionnaire'!O27</f>
        <v>0</v>
      </c>
      <c r="N27" s="108">
        <f>'3-Questionnaire'!P27</f>
        <v>896</v>
      </c>
      <c r="O27" s="108"/>
      <c r="P27" s="109"/>
      <c r="Q27" s="276">
        <v>22</v>
      </c>
      <c r="R27" s="276">
        <v>33</v>
      </c>
      <c r="S27" s="276">
        <v>443</v>
      </c>
      <c r="T27" s="276">
        <v>44</v>
      </c>
      <c r="U27" s="256">
        <f t="shared" si="1"/>
        <v>542</v>
      </c>
      <c r="V27" s="252"/>
      <c r="W27" s="253"/>
    </row>
    <row r="28" spans="1:23" s="90" customFormat="1" ht="13.5" thickBot="1" x14ac:dyDescent="0.25">
      <c r="A28" s="144" t="s">
        <v>74</v>
      </c>
      <c r="B28" s="84" t="s">
        <v>75</v>
      </c>
      <c r="C28" s="72">
        <v>25</v>
      </c>
      <c r="D28" s="59" t="s">
        <v>37</v>
      </c>
      <c r="E28" s="59" t="s">
        <v>50</v>
      </c>
      <c r="F28" s="96"/>
      <c r="G28" s="99"/>
      <c r="H28" s="105"/>
      <c r="I28" s="106">
        <f>'3-Questionnaire'!K28</f>
        <v>0</v>
      </c>
      <c r="J28" s="110">
        <f>'3-Questionnaire'!L28</f>
        <v>25</v>
      </c>
      <c r="K28" s="112">
        <f>'3-Questionnaire'!M28</f>
        <v>25</v>
      </c>
      <c r="L28" s="105">
        <f>'3-Questionnaire'!N28</f>
        <v>0</v>
      </c>
      <c r="M28" s="108">
        <f>'3-Questionnaire'!O28</f>
        <v>0</v>
      </c>
      <c r="N28" s="108">
        <f>'3-Questionnaire'!P28</f>
        <v>625</v>
      </c>
      <c r="O28" s="108"/>
      <c r="P28" s="109"/>
      <c r="Q28" s="276">
        <v>22</v>
      </c>
      <c r="R28" s="276">
        <v>33</v>
      </c>
      <c r="S28" s="276">
        <v>443</v>
      </c>
      <c r="T28" s="276">
        <v>44</v>
      </c>
      <c r="U28" s="256">
        <f t="shared" si="1"/>
        <v>542</v>
      </c>
      <c r="V28" s="252"/>
      <c r="W28" s="253"/>
    </row>
    <row r="29" spans="1:23" s="90" customFormat="1" ht="25.5" x14ac:dyDescent="0.2">
      <c r="A29" s="544" t="s">
        <v>425</v>
      </c>
      <c r="B29" s="84"/>
      <c r="C29" s="72"/>
      <c r="D29" s="59"/>
      <c r="E29" s="59"/>
      <c r="F29" s="96"/>
      <c r="G29" s="99"/>
      <c r="H29" s="105"/>
      <c r="I29" s="106"/>
      <c r="J29" s="110"/>
      <c r="K29" s="304"/>
      <c r="L29" s="105"/>
      <c r="M29" s="108"/>
      <c r="N29" s="108">
        <f>'3-Questionnaire'!$P$29</f>
        <v>200</v>
      </c>
      <c r="O29" s="108"/>
      <c r="P29" s="109"/>
      <c r="Q29" s="276"/>
      <c r="R29" s="276"/>
      <c r="S29" s="276"/>
      <c r="T29" s="276"/>
      <c r="U29" s="256"/>
      <c r="V29" s="252"/>
      <c r="W29" s="253"/>
    </row>
    <row r="30" spans="1:23" s="90" customFormat="1" ht="13.5" thickBot="1" x14ac:dyDescent="0.25">
      <c r="A30" s="143" t="s">
        <v>76</v>
      </c>
      <c r="B30" s="84"/>
      <c r="C30" s="72"/>
      <c r="D30" s="59"/>
      <c r="E30" s="59"/>
      <c r="F30" s="96"/>
      <c r="G30" s="99"/>
      <c r="H30" s="105"/>
      <c r="I30" s="106">
        <f>'3-Questionnaire'!K30</f>
        <v>0</v>
      </c>
      <c r="J30" s="107">
        <f>'3-Questionnaire'!L30</f>
        <v>0</v>
      </c>
      <c r="K30" s="107">
        <f>'3-Questionnaire'!M30</f>
        <v>0</v>
      </c>
      <c r="L30" s="105">
        <f>'3-Questionnaire'!N30</f>
        <v>0</v>
      </c>
      <c r="M30" s="108">
        <f>'3-Questionnaire'!O30</f>
        <v>0</v>
      </c>
      <c r="N30" s="108">
        <f>'3-Questionnaire'!P30</f>
        <v>0</v>
      </c>
      <c r="O30" s="108">
        <f>SUM(N30:N35)</f>
        <v>4345.5</v>
      </c>
      <c r="P30" s="109"/>
      <c r="Q30" s="128"/>
      <c r="R30" s="128"/>
      <c r="S30" s="128"/>
      <c r="T30" s="128"/>
      <c r="U30" s="256"/>
      <c r="V30" s="252">
        <f>SUM(U31:U35)</f>
        <v>2710</v>
      </c>
      <c r="W30" s="253">
        <f>V30-O30</f>
        <v>-1635.5</v>
      </c>
    </row>
    <row r="31" spans="1:23" s="90" customFormat="1" ht="13.5" thickBot="1" x14ac:dyDescent="0.25">
      <c r="A31" s="144" t="s">
        <v>77</v>
      </c>
      <c r="B31" s="84" t="s">
        <v>229</v>
      </c>
      <c r="C31" s="72">
        <v>200</v>
      </c>
      <c r="D31" s="59" t="s">
        <v>37</v>
      </c>
      <c r="E31" s="59" t="s">
        <v>242</v>
      </c>
      <c r="F31" s="96"/>
      <c r="G31" s="99">
        <v>1</v>
      </c>
      <c r="H31" s="105"/>
      <c r="I31" s="106">
        <f>'3-Questionnaire'!K31</f>
        <v>0</v>
      </c>
      <c r="J31" s="112">
        <f>'3-Questionnaire'!L31</f>
        <v>1</v>
      </c>
      <c r="K31" s="107">
        <f>'3-Questionnaire'!M31</f>
        <v>0</v>
      </c>
      <c r="L31" s="105">
        <f>'3-Questionnaire'!N31</f>
        <v>0</v>
      </c>
      <c r="M31" s="108">
        <f>'3-Questionnaire'!O31</f>
        <v>0</v>
      </c>
      <c r="N31" s="108">
        <f>'3-Questionnaire'!P31</f>
        <v>200</v>
      </c>
      <c r="O31" s="108"/>
      <c r="P31" s="109"/>
      <c r="Q31" s="276">
        <v>22</v>
      </c>
      <c r="R31" s="276">
        <v>33</v>
      </c>
      <c r="S31" s="276">
        <v>443</v>
      </c>
      <c r="T31" s="276">
        <v>44</v>
      </c>
      <c r="U31" s="256">
        <f>SUM(Q31:T31)</f>
        <v>542</v>
      </c>
      <c r="V31" s="252"/>
      <c r="W31" s="253"/>
    </row>
    <row r="32" spans="1:23" s="90" customFormat="1" x14ac:dyDescent="0.2">
      <c r="A32" s="144" t="s">
        <v>78</v>
      </c>
      <c r="B32" s="84" t="s">
        <v>79</v>
      </c>
      <c r="C32" s="73">
        <v>0.35</v>
      </c>
      <c r="D32" s="59"/>
      <c r="E32" s="80" t="s">
        <v>80</v>
      </c>
      <c r="F32" s="96"/>
      <c r="G32" s="99"/>
      <c r="H32" s="105"/>
      <c r="I32" s="106">
        <f>'3-Questionnaire'!K32</f>
        <v>0</v>
      </c>
      <c r="J32" s="105">
        <f>'3-Questionnaire'!L32</f>
        <v>0</v>
      </c>
      <c r="K32" s="110">
        <f>'3-Questionnaire'!M32</f>
        <v>0</v>
      </c>
      <c r="L32" s="105">
        <f>'3-Questionnaire'!N32</f>
        <v>0</v>
      </c>
      <c r="M32" s="108">
        <f>'3-Questionnaire'!O32</f>
        <v>0</v>
      </c>
      <c r="N32" s="108">
        <f>'3-Questionnaire'!P32</f>
        <v>2905</v>
      </c>
      <c r="O32" s="108"/>
      <c r="P32" s="109"/>
      <c r="Q32" s="276">
        <v>22</v>
      </c>
      <c r="R32" s="276">
        <v>33</v>
      </c>
      <c r="S32" s="276">
        <v>443</v>
      </c>
      <c r="T32" s="276">
        <v>44</v>
      </c>
      <c r="U32" s="256">
        <f>SUM(Q32:T32)</f>
        <v>542</v>
      </c>
      <c r="V32" s="252"/>
      <c r="W32" s="253"/>
    </row>
    <row r="33" spans="1:23" s="90" customFormat="1" x14ac:dyDescent="0.2">
      <c r="A33" s="144" t="s">
        <v>81</v>
      </c>
      <c r="B33" s="84" t="s">
        <v>82</v>
      </c>
      <c r="C33" s="73">
        <v>0.1</v>
      </c>
      <c r="D33" s="59"/>
      <c r="E33" s="80" t="s">
        <v>83</v>
      </c>
      <c r="F33" s="96"/>
      <c r="G33" s="99">
        <v>100</v>
      </c>
      <c r="H33" s="105">
        <f>N32*C33</f>
        <v>290.5</v>
      </c>
      <c r="I33" s="106">
        <f>'3-Questionnaire'!K33</f>
        <v>0</v>
      </c>
      <c r="J33" s="105">
        <f>'3-Questionnaire'!L33</f>
        <v>0</v>
      </c>
      <c r="K33" s="110">
        <f>'3-Questionnaire'!M33</f>
        <v>0</v>
      </c>
      <c r="L33" s="105">
        <f>'3-Questionnaire'!N33</f>
        <v>0</v>
      </c>
      <c r="M33" s="108">
        <f>'3-Questionnaire'!O33</f>
        <v>0</v>
      </c>
      <c r="N33" s="108">
        <f>'3-Questionnaire'!P33</f>
        <v>290.5</v>
      </c>
      <c r="O33" s="108"/>
      <c r="P33" s="109"/>
      <c r="Q33" s="276">
        <v>22</v>
      </c>
      <c r="R33" s="276">
        <v>33</v>
      </c>
      <c r="S33" s="276">
        <v>443</v>
      </c>
      <c r="T33" s="276">
        <v>44</v>
      </c>
      <c r="U33" s="256">
        <f>SUM(Q33:T33)</f>
        <v>542</v>
      </c>
      <c r="V33" s="252"/>
      <c r="W33" s="253"/>
    </row>
    <row r="34" spans="1:23" s="90" customFormat="1" ht="13.5" thickBot="1" x14ac:dyDescent="0.25">
      <c r="A34" s="144" t="s">
        <v>84</v>
      </c>
      <c r="B34" s="84" t="s">
        <v>79</v>
      </c>
      <c r="C34" s="73">
        <v>0.1</v>
      </c>
      <c r="D34" s="59"/>
      <c r="E34" s="80" t="s">
        <v>85</v>
      </c>
      <c r="F34" s="96"/>
      <c r="G34" s="99">
        <v>100</v>
      </c>
      <c r="H34" s="105">
        <f>(N72+N73)*$C34</f>
        <v>830</v>
      </c>
      <c r="I34" s="106">
        <f>'3-Questionnaire'!K34</f>
        <v>0</v>
      </c>
      <c r="J34" s="105">
        <f>'3-Questionnaire'!L34</f>
        <v>0</v>
      </c>
      <c r="K34" s="110">
        <f>'3-Questionnaire'!M34</f>
        <v>0</v>
      </c>
      <c r="L34" s="105">
        <f>'3-Questionnaire'!N34</f>
        <v>0</v>
      </c>
      <c r="M34" s="108">
        <f>'3-Questionnaire'!O34</f>
        <v>0</v>
      </c>
      <c r="N34" s="108">
        <f>'3-Questionnaire'!P34</f>
        <v>830</v>
      </c>
      <c r="O34" s="108"/>
      <c r="P34" s="109"/>
      <c r="Q34" s="276">
        <v>22</v>
      </c>
      <c r="R34" s="276">
        <v>33</v>
      </c>
      <c r="S34" s="276">
        <v>443</v>
      </c>
      <c r="T34" s="276">
        <v>44</v>
      </c>
      <c r="U34" s="256">
        <f>SUM(Q34:T34)</f>
        <v>542</v>
      </c>
      <c r="V34" s="252"/>
      <c r="W34" s="253"/>
    </row>
    <row r="35" spans="1:23" s="90" customFormat="1" ht="13.5" thickBot="1" x14ac:dyDescent="0.25">
      <c r="A35" s="144" t="s">
        <v>86</v>
      </c>
      <c r="B35" s="84" t="s">
        <v>87</v>
      </c>
      <c r="C35" s="72">
        <v>60</v>
      </c>
      <c r="D35" s="59" t="s">
        <v>37</v>
      </c>
      <c r="E35" s="59" t="s">
        <v>88</v>
      </c>
      <c r="F35" s="96"/>
      <c r="G35" s="99"/>
      <c r="H35" s="105"/>
      <c r="I35" s="106">
        <f>'3-Questionnaire'!K35</f>
        <v>0</v>
      </c>
      <c r="J35" s="107">
        <f>'3-Questionnaire'!L35</f>
        <v>2</v>
      </c>
      <c r="K35" s="105">
        <f>'3-Questionnaire'!M35</f>
        <v>0</v>
      </c>
      <c r="L35" s="105">
        <f>'3-Questionnaire'!N35</f>
        <v>0</v>
      </c>
      <c r="M35" s="111">
        <f>'3-Questionnaire'!O35</f>
        <v>2</v>
      </c>
      <c r="N35" s="108">
        <f>'3-Questionnaire'!P35</f>
        <v>120</v>
      </c>
      <c r="O35" s="108"/>
      <c r="P35" s="109"/>
      <c r="Q35" s="276">
        <v>22</v>
      </c>
      <c r="R35" s="276">
        <v>33</v>
      </c>
      <c r="S35" s="276">
        <v>443</v>
      </c>
      <c r="T35" s="276">
        <v>44</v>
      </c>
      <c r="U35" s="256">
        <f>SUM(Q35:T35)</f>
        <v>542</v>
      </c>
      <c r="V35" s="252"/>
      <c r="W35" s="253"/>
    </row>
    <row r="36" spans="1:23" s="90" customFormat="1" ht="13.5" thickBot="1" x14ac:dyDescent="0.25">
      <c r="A36" s="143" t="s">
        <v>89</v>
      </c>
      <c r="B36" s="84"/>
      <c r="C36" s="72"/>
      <c r="D36" s="59"/>
      <c r="E36" s="59"/>
      <c r="F36" s="96"/>
      <c r="G36" s="99"/>
      <c r="H36" s="105"/>
      <c r="I36" s="106">
        <f>'3-Questionnaire'!K36</f>
        <v>0</v>
      </c>
      <c r="J36" s="105">
        <f>'3-Questionnaire'!L36</f>
        <v>0</v>
      </c>
      <c r="K36" s="105">
        <f>'3-Questionnaire'!M36</f>
        <v>0</v>
      </c>
      <c r="L36" s="105">
        <f>'3-Questionnaire'!N36</f>
        <v>0</v>
      </c>
      <c r="M36" s="108">
        <f>'3-Questionnaire'!O36</f>
        <v>808.5</v>
      </c>
      <c r="N36" s="108">
        <f>'3-Questionnaire'!P36</f>
        <v>0</v>
      </c>
      <c r="O36" s="108"/>
      <c r="P36" s="109"/>
      <c r="Q36" s="128"/>
      <c r="R36" s="128"/>
      <c r="S36" s="128"/>
      <c r="T36" s="128"/>
      <c r="U36" s="256"/>
      <c r="V36" s="252"/>
      <c r="W36" s="253"/>
    </row>
    <row r="37" spans="1:23" s="90" customFormat="1" ht="13.5" thickBot="1" x14ac:dyDescent="0.25">
      <c r="A37" s="145" t="s">
        <v>90</v>
      </c>
      <c r="B37" s="84" t="s">
        <v>91</v>
      </c>
      <c r="C37" s="72"/>
      <c r="D37" s="59"/>
      <c r="E37" s="59"/>
      <c r="F37" s="96"/>
      <c r="G37" s="99"/>
      <c r="H37" s="105"/>
      <c r="I37" s="249">
        <f>'3-Questionnaire'!K37</f>
        <v>0.5</v>
      </c>
      <c r="J37" s="105">
        <f>'3-Questionnaire'!L37</f>
        <v>0</v>
      </c>
      <c r="K37" s="105">
        <f>'3-Questionnaire'!M37</f>
        <v>0</v>
      </c>
      <c r="L37" s="105">
        <f>'3-Questionnaire'!N37</f>
        <v>0</v>
      </c>
      <c r="M37" s="108" t="str">
        <f>'3-Questionnaire'!O37</f>
        <v>Lkrs</v>
      </c>
      <c r="N37" s="108">
        <f>'3-Questionnaire'!P37</f>
        <v>0</v>
      </c>
      <c r="O37" s="108">
        <f>SUM(N37:N47)</f>
        <v>7348.5</v>
      </c>
      <c r="P37" s="109"/>
      <c r="Q37" s="128"/>
      <c r="R37" s="128"/>
      <c r="S37" s="128"/>
      <c r="T37" s="128"/>
      <c r="U37" s="256"/>
      <c r="V37" s="252">
        <f>SUM(U38:U47)</f>
        <v>5420</v>
      </c>
      <c r="W37" s="253">
        <f>V37-O37</f>
        <v>-1928.5</v>
      </c>
    </row>
    <row r="38" spans="1:23" s="90" customFormat="1" ht="13.5" thickBot="1" x14ac:dyDescent="0.25">
      <c r="A38" s="144" t="s">
        <v>92</v>
      </c>
      <c r="B38" s="84" t="s">
        <v>93</v>
      </c>
      <c r="C38" s="72">
        <v>8</v>
      </c>
      <c r="D38" s="59" t="s">
        <v>37</v>
      </c>
      <c r="E38" s="59" t="s">
        <v>94</v>
      </c>
      <c r="F38" s="96"/>
      <c r="G38" s="99"/>
      <c r="H38" s="105"/>
      <c r="I38" s="249">
        <f>'3-Questionnaire'!K38</f>
        <v>1</v>
      </c>
      <c r="J38" s="105">
        <f>'3-Questionnaire'!L38</f>
        <v>0</v>
      </c>
      <c r="K38" s="105">
        <f>'3-Questionnaire'!M38</f>
        <v>0</v>
      </c>
      <c r="L38" s="105">
        <f>'3-Questionnaire'!N38</f>
        <v>0</v>
      </c>
      <c r="M38" s="114">
        <f>'3-Questionnaire'!O38</f>
        <v>404.25</v>
      </c>
      <c r="N38" s="108">
        <f>'3-Questionnaire'!P38</f>
        <v>3234</v>
      </c>
      <c r="O38" s="108"/>
      <c r="P38" s="109"/>
      <c r="Q38" s="276">
        <v>22</v>
      </c>
      <c r="R38" s="276">
        <v>33</v>
      </c>
      <c r="S38" s="276">
        <v>443</v>
      </c>
      <c r="T38" s="276">
        <v>44</v>
      </c>
      <c r="U38" s="256">
        <f t="shared" ref="U38:U47" si="2">SUM(Q38:T38)</f>
        <v>542</v>
      </c>
      <c r="V38" s="252"/>
      <c r="W38" s="253"/>
    </row>
    <row r="39" spans="1:23" s="90" customFormat="1" ht="13.5" thickBot="1" x14ac:dyDescent="0.25">
      <c r="A39" s="144" t="s">
        <v>95</v>
      </c>
      <c r="B39" s="84" t="s">
        <v>96</v>
      </c>
      <c r="C39" s="72">
        <v>10</v>
      </c>
      <c r="D39" s="59" t="s">
        <v>37</v>
      </c>
      <c r="E39" s="59" t="s">
        <v>97</v>
      </c>
      <c r="F39" s="96"/>
      <c r="G39" s="99"/>
      <c r="H39" s="105"/>
      <c r="I39" s="250">
        <f>'3-Questionnaire'!K39</f>
        <v>0</v>
      </c>
      <c r="J39" s="105">
        <f>'3-Questionnaire'!L39</f>
        <v>0</v>
      </c>
      <c r="K39" s="105">
        <f>'3-Questionnaire'!M39</f>
        <v>0</v>
      </c>
      <c r="L39" s="105">
        <f>'3-Questionnaire'!N39</f>
        <v>0</v>
      </c>
      <c r="M39" s="114">
        <f>'3-Questionnaire'!O39</f>
        <v>0</v>
      </c>
      <c r="N39" s="108">
        <f>'3-Questionnaire'!P39</f>
        <v>0</v>
      </c>
      <c r="O39" s="108"/>
      <c r="P39" s="109"/>
      <c r="Q39" s="276">
        <v>22</v>
      </c>
      <c r="R39" s="276">
        <v>33</v>
      </c>
      <c r="S39" s="276">
        <v>443</v>
      </c>
      <c r="T39" s="276">
        <v>44</v>
      </c>
      <c r="U39" s="256">
        <f t="shared" si="2"/>
        <v>542</v>
      </c>
      <c r="V39" s="252"/>
      <c r="W39" s="253"/>
    </row>
    <row r="40" spans="1:23" s="90" customFormat="1" ht="13.5" thickBot="1" x14ac:dyDescent="0.25">
      <c r="A40" s="146" t="s">
        <v>98</v>
      </c>
      <c r="B40" s="84" t="s">
        <v>99</v>
      </c>
      <c r="C40" s="71"/>
      <c r="D40" s="59"/>
      <c r="E40" s="59"/>
      <c r="F40" s="96"/>
      <c r="G40" s="99"/>
      <c r="H40" s="105"/>
      <c r="I40" s="249">
        <f>'3-Questionnaire'!K40</f>
        <v>0</v>
      </c>
      <c r="J40" s="105">
        <f>'3-Questionnaire'!L40</f>
        <v>0</v>
      </c>
      <c r="K40" s="105">
        <f>'3-Questionnaire'!M40</f>
        <v>0</v>
      </c>
      <c r="L40" s="105">
        <f>'3-Questionnaire'!N40</f>
        <v>0</v>
      </c>
      <c r="M40" s="108">
        <f>'3-Questionnaire'!O40</f>
        <v>0</v>
      </c>
      <c r="N40" s="108">
        <f>'3-Questionnaire'!P40</f>
        <v>0</v>
      </c>
      <c r="O40" s="108"/>
      <c r="P40" s="109"/>
      <c r="Q40" s="276">
        <v>22</v>
      </c>
      <c r="R40" s="276">
        <v>33</v>
      </c>
      <c r="S40" s="276">
        <v>443</v>
      </c>
      <c r="T40" s="276">
        <v>44</v>
      </c>
      <c r="U40" s="256">
        <f t="shared" si="2"/>
        <v>542</v>
      </c>
      <c r="V40" s="252"/>
      <c r="W40" s="253"/>
    </row>
    <row r="41" spans="1:23" s="90" customFormat="1" x14ac:dyDescent="0.2">
      <c r="A41" s="146" t="s">
        <v>100</v>
      </c>
      <c r="B41" s="84" t="s">
        <v>101</v>
      </c>
      <c r="C41" s="71"/>
      <c r="D41" s="59"/>
      <c r="E41" s="59"/>
      <c r="F41" s="96"/>
      <c r="G41" s="99"/>
      <c r="H41" s="105"/>
      <c r="I41" s="250">
        <f>'3-Questionnaire'!K41</f>
        <v>1</v>
      </c>
      <c r="J41" s="105">
        <f>'3-Questionnaire'!L41</f>
        <v>0</v>
      </c>
      <c r="K41" s="105">
        <f>'3-Questionnaire'!M41</f>
        <v>0</v>
      </c>
      <c r="L41" s="105">
        <f>'3-Questionnaire'!N41</f>
        <v>0</v>
      </c>
      <c r="M41" s="116">
        <f>'3-Questionnaire'!O41</f>
        <v>404.25</v>
      </c>
      <c r="N41" s="108">
        <f>'3-Questionnaire'!P41</f>
        <v>0</v>
      </c>
      <c r="O41" s="108"/>
      <c r="P41" s="109"/>
      <c r="Q41" s="276">
        <v>22</v>
      </c>
      <c r="R41" s="276">
        <v>33</v>
      </c>
      <c r="S41" s="276">
        <v>443</v>
      </c>
      <c r="T41" s="276">
        <v>44</v>
      </c>
      <c r="U41" s="256">
        <f t="shared" si="2"/>
        <v>542</v>
      </c>
      <c r="V41" s="252"/>
      <c r="W41" s="253"/>
    </row>
    <row r="42" spans="1:23" s="90" customFormat="1" x14ac:dyDescent="0.2">
      <c r="A42" s="146" t="s">
        <v>102</v>
      </c>
      <c r="B42" s="84" t="s">
        <v>103</v>
      </c>
      <c r="C42" s="72"/>
      <c r="D42" s="59"/>
      <c r="E42" s="59"/>
      <c r="F42" s="96"/>
      <c r="G42" s="99"/>
      <c r="H42" s="105"/>
      <c r="I42" s="251">
        <f>'3-Questionnaire'!K42</f>
        <v>0</v>
      </c>
      <c r="J42" s="105">
        <f>'3-Questionnaire'!L42</f>
        <v>0</v>
      </c>
      <c r="K42" s="105">
        <f>'3-Questionnaire'!M42</f>
        <v>0</v>
      </c>
      <c r="L42" s="105">
        <f>'3-Questionnaire'!N42</f>
        <v>0</v>
      </c>
      <c r="M42" s="108">
        <f>'3-Questionnaire'!O42</f>
        <v>404.25</v>
      </c>
      <c r="N42" s="108">
        <f>'3-Questionnaire'!P42</f>
        <v>0</v>
      </c>
      <c r="O42" s="108"/>
      <c r="P42" s="109"/>
      <c r="Q42" s="276">
        <v>22</v>
      </c>
      <c r="R42" s="276">
        <v>33</v>
      </c>
      <c r="S42" s="276">
        <v>443</v>
      </c>
      <c r="T42" s="276">
        <v>44</v>
      </c>
      <c r="U42" s="256">
        <f t="shared" si="2"/>
        <v>542</v>
      </c>
      <c r="V42" s="252"/>
      <c r="W42" s="253"/>
    </row>
    <row r="43" spans="1:23" s="90" customFormat="1" x14ac:dyDescent="0.2">
      <c r="A43" s="144" t="s">
        <v>104</v>
      </c>
      <c r="B43" s="84" t="s">
        <v>105</v>
      </c>
      <c r="C43" s="72">
        <v>35</v>
      </c>
      <c r="D43" s="59" t="s">
        <v>37</v>
      </c>
      <c r="E43" s="59" t="s">
        <v>106</v>
      </c>
      <c r="F43" s="96"/>
      <c r="G43" s="99"/>
      <c r="H43" s="105"/>
      <c r="I43" s="106">
        <f>'3-Questionnaire'!K43</f>
        <v>0</v>
      </c>
      <c r="J43" s="105">
        <f>'3-Questionnaire'!L43</f>
        <v>0</v>
      </c>
      <c r="K43" s="105">
        <f>'3-Questionnaire'!M43</f>
        <v>0</v>
      </c>
      <c r="L43" s="105">
        <f>'3-Questionnaire'!N43</f>
        <v>0</v>
      </c>
      <c r="M43" s="108">
        <f>'3-Questionnaire'!O43</f>
        <v>20.212499999999999</v>
      </c>
      <c r="N43" s="108">
        <f>'3-Questionnaire'!P43</f>
        <v>600</v>
      </c>
      <c r="O43" s="108"/>
      <c r="P43" s="109"/>
      <c r="Q43" s="276">
        <v>22</v>
      </c>
      <c r="R43" s="276">
        <v>33</v>
      </c>
      <c r="S43" s="276">
        <v>443</v>
      </c>
      <c r="T43" s="276">
        <v>44</v>
      </c>
      <c r="U43" s="256">
        <f t="shared" si="2"/>
        <v>542</v>
      </c>
      <c r="V43" s="252"/>
      <c r="W43" s="253"/>
    </row>
    <row r="44" spans="1:23" s="90" customFormat="1" x14ac:dyDescent="0.2">
      <c r="A44" s="144" t="s">
        <v>107</v>
      </c>
      <c r="B44" s="84" t="s">
        <v>108</v>
      </c>
      <c r="C44" s="72">
        <v>50</v>
      </c>
      <c r="D44" s="59" t="s">
        <v>37</v>
      </c>
      <c r="E44" s="59" t="s">
        <v>109</v>
      </c>
      <c r="F44" s="96"/>
      <c r="G44" s="99"/>
      <c r="H44" s="105"/>
      <c r="I44" s="106">
        <f>'3-Questionnaire'!K44</f>
        <v>0</v>
      </c>
      <c r="J44" s="105">
        <f>'3-Questionnaire'!L44</f>
        <v>0</v>
      </c>
      <c r="K44" s="105">
        <f>'3-Questionnaire'!M44</f>
        <v>0</v>
      </c>
      <c r="L44" s="105">
        <f>'3-Questionnaire'!N44</f>
        <v>0</v>
      </c>
      <c r="M44" s="108">
        <f>'3-Questionnaire'!O44</f>
        <v>13.475</v>
      </c>
      <c r="N44" s="108">
        <f>'3-Questionnaire'!P44</f>
        <v>585</v>
      </c>
      <c r="O44" s="108"/>
      <c r="P44" s="109"/>
      <c r="Q44" s="276">
        <v>22</v>
      </c>
      <c r="R44" s="276">
        <v>33</v>
      </c>
      <c r="S44" s="276">
        <v>443</v>
      </c>
      <c r="T44" s="276">
        <v>44</v>
      </c>
      <c r="U44" s="256">
        <f t="shared" si="2"/>
        <v>542</v>
      </c>
      <c r="V44" s="252"/>
      <c r="W44" s="253"/>
    </row>
    <row r="45" spans="1:23" s="90" customFormat="1" x14ac:dyDescent="0.2">
      <c r="A45" s="144" t="s">
        <v>110</v>
      </c>
      <c r="B45" s="84" t="s">
        <v>230</v>
      </c>
      <c r="C45" s="72">
        <v>15</v>
      </c>
      <c r="D45" s="59" t="s">
        <v>37</v>
      </c>
      <c r="E45" s="59" t="s">
        <v>50</v>
      </c>
      <c r="F45" s="96"/>
      <c r="G45" s="99"/>
      <c r="H45" s="105"/>
      <c r="I45" s="106">
        <f>'3-Questionnaire'!K45</f>
        <v>0</v>
      </c>
      <c r="J45" s="105">
        <f>'3-Questionnaire'!L45</f>
        <v>0</v>
      </c>
      <c r="K45" s="105">
        <f>'3-Questionnaire'!M45</f>
        <v>0</v>
      </c>
      <c r="L45" s="105">
        <f>'3-Questionnaire'!N45</f>
        <v>0</v>
      </c>
      <c r="M45" s="108">
        <f>'3-Questionnaire'!O45</f>
        <v>16</v>
      </c>
      <c r="N45" s="108">
        <f>'3-Questionnaire'!P45</f>
        <v>240</v>
      </c>
      <c r="O45" s="108"/>
      <c r="P45" s="109"/>
      <c r="Q45" s="276">
        <v>22</v>
      </c>
      <c r="R45" s="276">
        <v>33</v>
      </c>
      <c r="S45" s="276">
        <v>443</v>
      </c>
      <c r="T45" s="276">
        <v>44</v>
      </c>
      <c r="U45" s="256">
        <f t="shared" si="2"/>
        <v>542</v>
      </c>
      <c r="V45" s="252"/>
      <c r="W45" s="253"/>
    </row>
    <row r="46" spans="1:23" s="90" customFormat="1" x14ac:dyDescent="0.2">
      <c r="A46" s="144" t="s">
        <v>112</v>
      </c>
      <c r="B46" s="84" t="s">
        <v>230</v>
      </c>
      <c r="C46" s="72">
        <v>15</v>
      </c>
      <c r="D46" s="59" t="s">
        <v>37</v>
      </c>
      <c r="E46" s="59" t="s">
        <v>50</v>
      </c>
      <c r="F46" s="96"/>
      <c r="G46" s="99"/>
      <c r="H46" s="105"/>
      <c r="I46" s="106">
        <f>'3-Questionnaire'!K46</f>
        <v>0</v>
      </c>
      <c r="J46" s="105">
        <f>'3-Questionnaire'!L46</f>
        <v>0</v>
      </c>
      <c r="K46" s="105">
        <f>'3-Questionnaire'!M46</f>
        <v>0</v>
      </c>
      <c r="L46" s="105">
        <f>'3-Questionnaire'!N46</f>
        <v>0</v>
      </c>
      <c r="M46" s="108">
        <f>'3-Questionnaire'!O46</f>
        <v>16</v>
      </c>
      <c r="N46" s="108">
        <f>'3-Questionnaire'!P46</f>
        <v>240</v>
      </c>
      <c r="O46" s="108"/>
      <c r="P46" s="109"/>
      <c r="Q46" s="276">
        <v>22</v>
      </c>
      <c r="R46" s="276">
        <v>33</v>
      </c>
      <c r="S46" s="276">
        <v>443</v>
      </c>
      <c r="T46" s="276">
        <v>44</v>
      </c>
      <c r="U46" s="256">
        <f t="shared" si="2"/>
        <v>542</v>
      </c>
      <c r="V46" s="252"/>
      <c r="W46" s="253"/>
    </row>
    <row r="47" spans="1:23" s="90" customFormat="1" x14ac:dyDescent="0.2">
      <c r="A47" s="144" t="s">
        <v>113</v>
      </c>
      <c r="B47" s="84" t="s">
        <v>114</v>
      </c>
      <c r="C47" s="73">
        <v>0.6</v>
      </c>
      <c r="D47" s="59"/>
      <c r="E47" s="59"/>
      <c r="F47" s="96"/>
      <c r="G47" s="99"/>
      <c r="H47" s="105"/>
      <c r="I47" s="106">
        <f>'3-Questionnaire'!K47</f>
        <v>0</v>
      </c>
      <c r="J47" s="105">
        <f>'3-Questionnaire'!L47</f>
        <v>0</v>
      </c>
      <c r="K47" s="105">
        <f>'3-Questionnaire'!M47</f>
        <v>0</v>
      </c>
      <c r="L47" s="105">
        <f>'3-Questionnaire'!N47</f>
        <v>0</v>
      </c>
      <c r="M47" s="108">
        <f>'3-Questionnaire'!O47</f>
        <v>0</v>
      </c>
      <c r="N47" s="108">
        <f>'3-Questionnaire'!P47</f>
        <v>2449.5</v>
      </c>
      <c r="O47" s="108"/>
      <c r="P47" s="109"/>
      <c r="Q47" s="276">
        <v>22</v>
      </c>
      <c r="R47" s="276">
        <v>33</v>
      </c>
      <c r="S47" s="276">
        <v>443</v>
      </c>
      <c r="T47" s="276">
        <v>44</v>
      </c>
      <c r="U47" s="256">
        <f t="shared" si="2"/>
        <v>542</v>
      </c>
      <c r="V47" s="252"/>
      <c r="W47" s="253"/>
    </row>
    <row r="48" spans="1:23" s="90" customFormat="1" ht="13.5" thickBot="1" x14ac:dyDescent="0.25">
      <c r="A48" s="145" t="s">
        <v>115</v>
      </c>
      <c r="B48" s="84"/>
      <c r="C48" s="72"/>
      <c r="D48" s="59"/>
      <c r="E48" s="59"/>
      <c r="F48" s="96"/>
      <c r="G48" s="99"/>
      <c r="H48" s="105"/>
      <c r="I48" s="106">
        <f>'3-Questionnaire'!K48</f>
        <v>0.5</v>
      </c>
      <c r="J48" s="105">
        <f>'3-Questionnaire'!L48</f>
        <v>0</v>
      </c>
      <c r="K48" s="105">
        <f>'3-Questionnaire'!M48</f>
        <v>0</v>
      </c>
      <c r="L48" s="105">
        <f>'3-Questionnaire'!N48</f>
        <v>0</v>
      </c>
      <c r="M48" s="108">
        <f>'3-Questionnaire'!O48</f>
        <v>0</v>
      </c>
      <c r="N48" s="108">
        <f>'3-Questionnaire'!P48</f>
        <v>0</v>
      </c>
      <c r="O48" s="108">
        <f>SUM(N48:N58)</f>
        <v>7168.5</v>
      </c>
      <c r="P48" s="109"/>
      <c r="Q48" s="128"/>
      <c r="R48" s="128"/>
      <c r="S48" s="128"/>
      <c r="T48" s="128"/>
      <c r="U48" s="128"/>
      <c r="V48" s="252">
        <f>SUM(U49:U58)</f>
        <v>5420</v>
      </c>
      <c r="W48" s="253">
        <f>V48-O48</f>
        <v>-1748.5</v>
      </c>
    </row>
    <row r="49" spans="1:23" s="90" customFormat="1" ht="13.5" thickBot="1" x14ac:dyDescent="0.25">
      <c r="A49" s="144" t="s">
        <v>92</v>
      </c>
      <c r="B49" s="84" t="s">
        <v>116</v>
      </c>
      <c r="C49" s="72">
        <v>8</v>
      </c>
      <c r="D49" s="59" t="s">
        <v>37</v>
      </c>
      <c r="E49" s="59" t="s">
        <v>94</v>
      </c>
      <c r="F49" s="96"/>
      <c r="G49" s="99"/>
      <c r="H49" s="105"/>
      <c r="I49" s="249">
        <f>'3-Questionnaire'!K49</f>
        <v>1</v>
      </c>
      <c r="J49" s="105">
        <f>'3-Questionnaire'!L49</f>
        <v>0</v>
      </c>
      <c r="K49" s="105">
        <f>'3-Questionnaire'!M49</f>
        <v>0</v>
      </c>
      <c r="L49" s="105">
        <f>'3-Questionnaire'!N49</f>
        <v>0</v>
      </c>
      <c r="M49" s="114">
        <f>'3-Questionnaire'!O49</f>
        <v>404.25</v>
      </c>
      <c r="N49" s="108">
        <f>'3-Questionnaire'!P49</f>
        <v>3234</v>
      </c>
      <c r="O49" s="108"/>
      <c r="P49" s="109"/>
      <c r="Q49" s="276">
        <v>22</v>
      </c>
      <c r="R49" s="276">
        <v>33</v>
      </c>
      <c r="S49" s="276">
        <v>443</v>
      </c>
      <c r="T49" s="276">
        <v>44</v>
      </c>
      <c r="U49" s="128">
        <f t="shared" ref="U49:U58" si="3">SUM(Q49:T49)</f>
        <v>542</v>
      </c>
      <c r="V49" s="252"/>
      <c r="W49" s="253"/>
    </row>
    <row r="50" spans="1:23" s="90" customFormat="1" ht="13.5" thickBot="1" x14ac:dyDescent="0.25">
      <c r="A50" s="144" t="s">
        <v>95</v>
      </c>
      <c r="B50" s="84" t="s">
        <v>117</v>
      </c>
      <c r="C50" s="72">
        <v>10</v>
      </c>
      <c r="D50" s="59" t="s">
        <v>37</v>
      </c>
      <c r="E50" s="59" t="s">
        <v>94</v>
      </c>
      <c r="F50" s="96"/>
      <c r="G50" s="99"/>
      <c r="H50" s="105"/>
      <c r="I50" s="250">
        <f>'3-Questionnaire'!K50</f>
        <v>0</v>
      </c>
      <c r="J50" s="105">
        <f>'3-Questionnaire'!L50</f>
        <v>0</v>
      </c>
      <c r="K50" s="105">
        <f>'3-Questionnaire'!M50</f>
        <v>0</v>
      </c>
      <c r="L50" s="105">
        <f>'3-Questionnaire'!N50</f>
        <v>0</v>
      </c>
      <c r="M50" s="114">
        <f>'3-Questionnaire'!O50</f>
        <v>0</v>
      </c>
      <c r="N50" s="108">
        <f>'3-Questionnaire'!P50</f>
        <v>0</v>
      </c>
      <c r="O50" s="108"/>
      <c r="P50" s="109"/>
      <c r="Q50" s="276">
        <v>22</v>
      </c>
      <c r="R50" s="276">
        <v>33</v>
      </c>
      <c r="S50" s="276">
        <v>443</v>
      </c>
      <c r="T50" s="276">
        <v>44</v>
      </c>
      <c r="U50" s="128">
        <f t="shared" si="3"/>
        <v>542</v>
      </c>
      <c r="V50" s="252"/>
      <c r="W50" s="253"/>
    </row>
    <row r="51" spans="1:23" s="90" customFormat="1" ht="13.5" thickBot="1" x14ac:dyDescent="0.25">
      <c r="A51" s="146" t="s">
        <v>98</v>
      </c>
      <c r="B51" s="84" t="s">
        <v>99</v>
      </c>
      <c r="C51" s="71"/>
      <c r="D51" s="59"/>
      <c r="E51" s="59"/>
      <c r="F51" s="96"/>
      <c r="G51" s="99"/>
      <c r="H51" s="105"/>
      <c r="I51" s="249">
        <f>'3-Questionnaire'!K51</f>
        <v>0</v>
      </c>
      <c r="J51" s="105">
        <f>'3-Questionnaire'!L51</f>
        <v>0</v>
      </c>
      <c r="K51" s="105">
        <f>'3-Questionnaire'!M51</f>
        <v>0</v>
      </c>
      <c r="L51" s="105">
        <f>'3-Questionnaire'!N51</f>
        <v>0</v>
      </c>
      <c r="M51" s="108">
        <f>'3-Questionnaire'!O51</f>
        <v>0</v>
      </c>
      <c r="N51" s="108">
        <f>'3-Questionnaire'!P51</f>
        <v>0</v>
      </c>
      <c r="O51" s="108"/>
      <c r="P51" s="109"/>
      <c r="Q51" s="276">
        <v>22</v>
      </c>
      <c r="R51" s="276">
        <v>33</v>
      </c>
      <c r="S51" s="276">
        <v>443</v>
      </c>
      <c r="T51" s="276">
        <v>44</v>
      </c>
      <c r="U51" s="128">
        <f t="shared" si="3"/>
        <v>542</v>
      </c>
      <c r="V51" s="252"/>
      <c r="W51" s="253"/>
    </row>
    <row r="52" spans="1:23" s="90" customFormat="1" x14ac:dyDescent="0.2">
      <c r="A52" s="146" t="s">
        <v>100</v>
      </c>
      <c r="B52" s="84" t="s">
        <v>101</v>
      </c>
      <c r="C52" s="71"/>
      <c r="D52" s="59"/>
      <c r="E52" s="59"/>
      <c r="F52" s="96"/>
      <c r="G52" s="99"/>
      <c r="H52" s="105"/>
      <c r="I52" s="250">
        <f>'3-Questionnaire'!K52</f>
        <v>1</v>
      </c>
      <c r="J52" s="105">
        <f>'3-Questionnaire'!L52</f>
        <v>0</v>
      </c>
      <c r="K52" s="105">
        <f>'3-Questionnaire'!M52</f>
        <v>0</v>
      </c>
      <c r="L52" s="105">
        <f>'3-Questionnaire'!N52</f>
        <v>0</v>
      </c>
      <c r="M52" s="116">
        <f>'3-Questionnaire'!O52</f>
        <v>404.25</v>
      </c>
      <c r="N52" s="108">
        <f>'3-Questionnaire'!P52</f>
        <v>0</v>
      </c>
      <c r="O52" s="108"/>
      <c r="P52" s="109"/>
      <c r="Q52" s="276">
        <v>22</v>
      </c>
      <c r="R52" s="276">
        <v>33</v>
      </c>
      <c r="S52" s="276">
        <v>443</v>
      </c>
      <c r="T52" s="276">
        <v>44</v>
      </c>
      <c r="U52" s="128">
        <f t="shared" si="3"/>
        <v>542</v>
      </c>
      <c r="V52" s="252"/>
      <c r="W52" s="253"/>
    </row>
    <row r="53" spans="1:23" s="90" customFormat="1" x14ac:dyDescent="0.2">
      <c r="A53" s="146" t="s">
        <v>102</v>
      </c>
      <c r="B53" s="84" t="s">
        <v>103</v>
      </c>
      <c r="C53" s="72"/>
      <c r="D53" s="59"/>
      <c r="E53" s="59"/>
      <c r="F53" s="96"/>
      <c r="G53" s="99"/>
      <c r="H53" s="105"/>
      <c r="I53" s="251">
        <f>'3-Questionnaire'!K53</f>
        <v>1</v>
      </c>
      <c r="J53" s="105">
        <f>'3-Questionnaire'!L53</f>
        <v>0</v>
      </c>
      <c r="K53" s="105">
        <f>'3-Questionnaire'!M53</f>
        <v>0</v>
      </c>
      <c r="L53" s="105">
        <f>'3-Questionnaire'!N53</f>
        <v>0</v>
      </c>
      <c r="M53" s="108">
        <f>'3-Questionnaire'!O53</f>
        <v>404.25</v>
      </c>
      <c r="N53" s="108">
        <f>'3-Questionnaire'!P53</f>
        <v>0</v>
      </c>
      <c r="O53" s="108"/>
      <c r="P53" s="109"/>
      <c r="Q53" s="276">
        <v>22</v>
      </c>
      <c r="R53" s="276">
        <v>33</v>
      </c>
      <c r="S53" s="276">
        <v>443</v>
      </c>
      <c r="T53" s="276">
        <v>44</v>
      </c>
      <c r="U53" s="128">
        <f t="shared" si="3"/>
        <v>542</v>
      </c>
      <c r="V53" s="252"/>
      <c r="W53" s="253"/>
    </row>
    <row r="54" spans="1:23" s="90" customFormat="1" x14ac:dyDescent="0.2">
      <c r="A54" s="144" t="s">
        <v>104</v>
      </c>
      <c r="B54" s="84" t="s">
        <v>105</v>
      </c>
      <c r="C54" s="72">
        <v>35</v>
      </c>
      <c r="D54" s="59" t="s">
        <v>37</v>
      </c>
      <c r="E54" s="59" t="s">
        <v>106</v>
      </c>
      <c r="F54" s="96"/>
      <c r="G54" s="99"/>
      <c r="H54" s="105"/>
      <c r="I54" s="106">
        <f>'3-Questionnaire'!K54</f>
        <v>0</v>
      </c>
      <c r="J54" s="105">
        <f>'3-Questionnaire'!L54</f>
        <v>0</v>
      </c>
      <c r="K54" s="105">
        <f>'3-Questionnaire'!M54</f>
        <v>0</v>
      </c>
      <c r="L54" s="105">
        <f>'3-Questionnaire'!N54</f>
        <v>0</v>
      </c>
      <c r="M54" s="108">
        <f>'3-Questionnaire'!O54</f>
        <v>20.212499999999999</v>
      </c>
      <c r="N54" s="108">
        <f>'3-Questionnaire'!P54</f>
        <v>600</v>
      </c>
      <c r="O54" s="108"/>
      <c r="P54" s="109"/>
      <c r="Q54" s="276">
        <v>22</v>
      </c>
      <c r="R54" s="276">
        <v>33</v>
      </c>
      <c r="S54" s="276">
        <v>443</v>
      </c>
      <c r="T54" s="276">
        <v>44</v>
      </c>
      <c r="U54" s="128">
        <f t="shared" si="3"/>
        <v>542</v>
      </c>
      <c r="V54" s="252"/>
      <c r="W54" s="253"/>
    </row>
    <row r="55" spans="1:23" s="90" customFormat="1" x14ac:dyDescent="0.2">
      <c r="A55" s="144" t="s">
        <v>107</v>
      </c>
      <c r="B55" s="84" t="s">
        <v>108</v>
      </c>
      <c r="C55" s="72">
        <v>50</v>
      </c>
      <c r="D55" s="59" t="s">
        <v>37</v>
      </c>
      <c r="E55" s="59" t="s">
        <v>109</v>
      </c>
      <c r="F55" s="96"/>
      <c r="G55" s="99"/>
      <c r="H55" s="105"/>
      <c r="I55" s="106">
        <f>'3-Questionnaire'!K55</f>
        <v>0</v>
      </c>
      <c r="J55" s="105">
        <f>'3-Questionnaire'!L55</f>
        <v>0</v>
      </c>
      <c r="K55" s="105">
        <f>'3-Questionnaire'!M55</f>
        <v>0</v>
      </c>
      <c r="L55" s="105">
        <f>'3-Questionnaire'!N55</f>
        <v>0</v>
      </c>
      <c r="M55" s="108">
        <f>'3-Questionnaire'!O55</f>
        <v>13.475</v>
      </c>
      <c r="N55" s="108">
        <f>'3-Questionnaire'!P55</f>
        <v>585</v>
      </c>
      <c r="O55" s="108"/>
      <c r="P55" s="109"/>
      <c r="Q55" s="276">
        <v>22</v>
      </c>
      <c r="R55" s="276">
        <v>33</v>
      </c>
      <c r="S55" s="276">
        <v>443</v>
      </c>
      <c r="T55" s="276">
        <v>44</v>
      </c>
      <c r="U55" s="128">
        <f t="shared" si="3"/>
        <v>542</v>
      </c>
      <c r="V55" s="252"/>
      <c r="W55" s="253"/>
    </row>
    <row r="56" spans="1:23" s="90" customFormat="1" x14ac:dyDescent="0.2">
      <c r="A56" s="144" t="s">
        <v>110</v>
      </c>
      <c r="B56" s="84" t="s">
        <v>111</v>
      </c>
      <c r="C56" s="72">
        <v>15</v>
      </c>
      <c r="D56" s="59" t="s">
        <v>37</v>
      </c>
      <c r="E56" s="59" t="s">
        <v>50</v>
      </c>
      <c r="F56" s="96"/>
      <c r="G56" s="99"/>
      <c r="H56" s="105"/>
      <c r="I56" s="106">
        <f>'3-Questionnaire'!K56</f>
        <v>0</v>
      </c>
      <c r="J56" s="105">
        <f>'3-Questionnaire'!L56</f>
        <v>0</v>
      </c>
      <c r="K56" s="105">
        <f>'3-Questionnaire'!M56</f>
        <v>0</v>
      </c>
      <c r="L56" s="105">
        <f>'3-Questionnaire'!N56</f>
        <v>0</v>
      </c>
      <c r="M56" s="108">
        <f>'3-Questionnaire'!O56</f>
        <v>16</v>
      </c>
      <c r="N56" s="108">
        <f>'3-Questionnaire'!P56</f>
        <v>240</v>
      </c>
      <c r="O56" s="108"/>
      <c r="P56" s="109"/>
      <c r="Q56" s="276">
        <v>22</v>
      </c>
      <c r="R56" s="276">
        <v>33</v>
      </c>
      <c r="S56" s="276">
        <v>443</v>
      </c>
      <c r="T56" s="276">
        <v>44</v>
      </c>
      <c r="U56" s="128">
        <f t="shared" si="3"/>
        <v>542</v>
      </c>
      <c r="V56" s="252"/>
      <c r="W56" s="253"/>
    </row>
    <row r="57" spans="1:23" s="90" customFormat="1" x14ac:dyDescent="0.2">
      <c r="A57" s="144" t="s">
        <v>112</v>
      </c>
      <c r="B57" s="84" t="s">
        <v>111</v>
      </c>
      <c r="C57" s="72">
        <v>15</v>
      </c>
      <c r="D57" s="59" t="s">
        <v>37</v>
      </c>
      <c r="E57" s="59" t="s">
        <v>50</v>
      </c>
      <c r="F57" s="96"/>
      <c r="G57" s="99"/>
      <c r="H57" s="105"/>
      <c r="I57" s="106">
        <f>'3-Questionnaire'!K57</f>
        <v>0</v>
      </c>
      <c r="J57" s="105">
        <f>'3-Questionnaire'!L57</f>
        <v>0</v>
      </c>
      <c r="K57" s="105">
        <f>'3-Questionnaire'!M57</f>
        <v>0</v>
      </c>
      <c r="L57" s="105">
        <f>'3-Questionnaire'!N57</f>
        <v>0</v>
      </c>
      <c r="M57" s="108">
        <f>'3-Questionnaire'!O57</f>
        <v>8</v>
      </c>
      <c r="N57" s="108">
        <f>'3-Questionnaire'!P57</f>
        <v>120</v>
      </c>
      <c r="O57" s="108"/>
      <c r="P57" s="109"/>
      <c r="Q57" s="276">
        <v>22</v>
      </c>
      <c r="R57" s="276">
        <v>33</v>
      </c>
      <c r="S57" s="276">
        <v>443</v>
      </c>
      <c r="T57" s="276">
        <v>44</v>
      </c>
      <c r="U57" s="128">
        <f t="shared" si="3"/>
        <v>542</v>
      </c>
      <c r="V57" s="252"/>
      <c r="W57" s="253"/>
    </row>
    <row r="58" spans="1:23" s="90" customFormat="1" x14ac:dyDescent="0.2">
      <c r="A58" s="144" t="s">
        <v>113</v>
      </c>
      <c r="B58" s="84" t="s">
        <v>114</v>
      </c>
      <c r="C58" s="73">
        <v>0.6</v>
      </c>
      <c r="D58" s="59"/>
      <c r="E58" s="59"/>
      <c r="F58" s="96"/>
      <c r="G58" s="99"/>
      <c r="H58" s="105"/>
      <c r="I58" s="106">
        <f>'3-Questionnaire'!K58</f>
        <v>0</v>
      </c>
      <c r="J58" s="105">
        <f>'3-Questionnaire'!L58</f>
        <v>0</v>
      </c>
      <c r="K58" s="105">
        <f>'3-Questionnaire'!M58</f>
        <v>0</v>
      </c>
      <c r="L58" s="105">
        <f>'3-Questionnaire'!N58</f>
        <v>0</v>
      </c>
      <c r="M58" s="108">
        <f>'3-Questionnaire'!O58</f>
        <v>0</v>
      </c>
      <c r="N58" s="108">
        <f>'3-Questionnaire'!P58</f>
        <v>2389.5</v>
      </c>
      <c r="O58" s="108"/>
      <c r="P58" s="109"/>
      <c r="Q58" s="276">
        <v>22</v>
      </c>
      <c r="R58" s="276">
        <v>33</v>
      </c>
      <c r="S58" s="276">
        <v>443</v>
      </c>
      <c r="T58" s="276">
        <v>44</v>
      </c>
      <c r="U58" s="128">
        <f t="shared" si="3"/>
        <v>542</v>
      </c>
      <c r="V58" s="252"/>
      <c r="W58" s="253"/>
    </row>
    <row r="59" spans="1:23" s="90" customFormat="1" ht="13.5" thickBot="1" x14ac:dyDescent="0.25">
      <c r="A59" s="143" t="s">
        <v>118</v>
      </c>
      <c r="B59" s="84"/>
      <c r="C59" s="72"/>
      <c r="D59" s="59"/>
      <c r="E59" s="59"/>
      <c r="F59" s="96"/>
      <c r="G59" s="99"/>
      <c r="H59" s="105"/>
      <c r="I59" s="106">
        <f>'3-Questionnaire'!K59</f>
        <v>0</v>
      </c>
      <c r="J59" s="105">
        <f>'3-Questionnaire'!L59</f>
        <v>0</v>
      </c>
      <c r="K59" s="105">
        <f>'3-Questionnaire'!M59</f>
        <v>0</v>
      </c>
      <c r="L59" s="105">
        <f>'3-Questionnaire'!N59</f>
        <v>0</v>
      </c>
      <c r="M59" s="108">
        <f>'3-Questionnaire'!O59</f>
        <v>0</v>
      </c>
      <c r="N59" s="108">
        <f>'3-Questionnaire'!P59</f>
        <v>0</v>
      </c>
      <c r="O59" s="108">
        <f>SUM(N59:N64)</f>
        <v>21658</v>
      </c>
      <c r="P59" s="109"/>
      <c r="Q59" s="128"/>
      <c r="R59" s="128"/>
      <c r="S59" s="128"/>
      <c r="T59" s="128"/>
      <c r="U59" s="128"/>
      <c r="V59" s="252">
        <f>SUM(U60:U64)</f>
        <v>2710</v>
      </c>
      <c r="W59" s="253">
        <f>V59-O59</f>
        <v>-18948</v>
      </c>
    </row>
    <row r="60" spans="1:23" s="90" customFormat="1" ht="13.5" thickBot="1" x14ac:dyDescent="0.25">
      <c r="A60" s="54" t="s">
        <v>119</v>
      </c>
      <c r="B60" s="245" t="s">
        <v>120</v>
      </c>
      <c r="C60" s="72">
        <v>8800</v>
      </c>
      <c r="D60" s="59" t="s">
        <v>37</v>
      </c>
      <c r="E60" s="80" t="s">
        <v>121</v>
      </c>
      <c r="F60" s="96"/>
      <c r="G60" s="99">
        <f>'2-Allowable Area'!$J$37</f>
        <v>2</v>
      </c>
      <c r="H60" s="105"/>
      <c r="I60" s="106">
        <f>'3-Questionnaire'!K60</f>
        <v>0</v>
      </c>
      <c r="J60" s="105">
        <f>'3-Questionnaire'!L60</f>
        <v>0</v>
      </c>
      <c r="K60" s="105">
        <f>'3-Questionnaire'!M60</f>
        <v>0</v>
      </c>
      <c r="L60" s="105">
        <f>'3-Questionnaire'!N60</f>
        <v>80</v>
      </c>
      <c r="M60" s="118">
        <f>'2-Allowable Area'!$J$37</f>
        <v>2</v>
      </c>
      <c r="N60" s="108">
        <f>'3-Questionnaire'!P60</f>
        <v>17784</v>
      </c>
      <c r="O60" s="108"/>
      <c r="P60" s="109"/>
      <c r="Q60" s="276">
        <v>22</v>
      </c>
      <c r="R60" s="276">
        <v>33</v>
      </c>
      <c r="S60" s="276">
        <v>443</v>
      </c>
      <c r="T60" s="276">
        <v>44</v>
      </c>
      <c r="U60" s="128">
        <f>SUM(Q60:T60)</f>
        <v>542</v>
      </c>
      <c r="V60" s="252"/>
      <c r="W60" s="253"/>
    </row>
    <row r="61" spans="1:23" s="90" customFormat="1" ht="13.5" thickBot="1" x14ac:dyDescent="0.25">
      <c r="A61" s="54" t="s">
        <v>237</v>
      </c>
      <c r="B61" s="245" t="s">
        <v>231</v>
      </c>
      <c r="C61" s="72">
        <v>900</v>
      </c>
      <c r="D61" s="59" t="s">
        <v>37</v>
      </c>
      <c r="E61" s="80" t="s">
        <v>234</v>
      </c>
      <c r="F61" s="96"/>
      <c r="G61" s="99"/>
      <c r="H61" s="105"/>
      <c r="I61" s="106">
        <f>'3-Questionnaire'!K61</f>
        <v>0</v>
      </c>
      <c r="J61" s="105">
        <f>'3-Questionnaire'!L61</f>
        <v>0</v>
      </c>
      <c r="K61" s="105">
        <f>'3-Questionnaire'!M61</f>
        <v>400</v>
      </c>
      <c r="L61" s="105">
        <f>'3-Questionnaire'!N61</f>
        <v>0</v>
      </c>
      <c r="M61" s="112">
        <f>'3-Questionnaire'!O61</f>
        <v>2</v>
      </c>
      <c r="N61" s="108">
        <f>'3-Questionnaire'!P61</f>
        <v>1824</v>
      </c>
      <c r="O61" s="108"/>
      <c r="P61" s="109"/>
      <c r="Q61" s="276">
        <v>22</v>
      </c>
      <c r="R61" s="276">
        <v>33</v>
      </c>
      <c r="S61" s="276">
        <v>443</v>
      </c>
      <c r="T61" s="276">
        <v>44</v>
      </c>
      <c r="U61" s="128">
        <f>SUM(Q61:T61)</f>
        <v>542</v>
      </c>
      <c r="V61" s="252"/>
      <c r="W61" s="253"/>
    </row>
    <row r="62" spans="1:23" s="90" customFormat="1" ht="13.5" thickBot="1" x14ac:dyDescent="0.25">
      <c r="A62" s="54" t="s">
        <v>238</v>
      </c>
      <c r="B62" s="245" t="s">
        <v>236</v>
      </c>
      <c r="C62" s="72">
        <v>500</v>
      </c>
      <c r="D62" s="59" t="s">
        <v>37</v>
      </c>
      <c r="E62" s="80" t="s">
        <v>235</v>
      </c>
      <c r="F62" s="96"/>
      <c r="G62" s="99"/>
      <c r="H62" s="105"/>
      <c r="I62" s="106">
        <f>'3-Questionnaire'!K62</f>
        <v>0</v>
      </c>
      <c r="J62" s="105">
        <f>'3-Questionnaire'!L62</f>
        <v>0</v>
      </c>
      <c r="K62" s="105">
        <f>'3-Questionnaire'!M62</f>
        <v>200</v>
      </c>
      <c r="L62" s="105">
        <f>'3-Questionnaire'!N62</f>
        <v>0</v>
      </c>
      <c r="M62" s="112">
        <f>'3-Questionnaire'!O62</f>
        <v>2</v>
      </c>
      <c r="N62" s="108">
        <f>'3-Questionnaire'!P62</f>
        <v>1000</v>
      </c>
      <c r="O62" s="108"/>
      <c r="P62" s="109"/>
      <c r="Q62" s="276">
        <v>22</v>
      </c>
      <c r="R62" s="276">
        <v>33</v>
      </c>
      <c r="S62" s="276">
        <v>443</v>
      </c>
      <c r="T62" s="276">
        <v>44</v>
      </c>
      <c r="U62" s="128">
        <f>SUM(Q62:T62)</f>
        <v>542</v>
      </c>
      <c r="V62" s="252"/>
      <c r="W62" s="253"/>
    </row>
    <row r="63" spans="1:23" s="90" customFormat="1" x14ac:dyDescent="0.2">
      <c r="A63" s="54" t="s">
        <v>122</v>
      </c>
      <c r="B63" s="84" t="s">
        <v>123</v>
      </c>
      <c r="C63" s="72">
        <v>700</v>
      </c>
      <c r="D63" s="59" t="s">
        <v>37</v>
      </c>
      <c r="E63" s="80" t="s">
        <v>124</v>
      </c>
      <c r="F63" s="96"/>
      <c r="G63" s="99"/>
      <c r="H63" s="105"/>
      <c r="I63" s="106">
        <f>'3-Questionnaire'!K63</f>
        <v>0</v>
      </c>
      <c r="J63" s="105">
        <f>'3-Questionnaire'!L63</f>
        <v>0</v>
      </c>
      <c r="K63" s="105">
        <f>'3-Questionnaire'!M63</f>
        <v>0</v>
      </c>
      <c r="L63" s="105">
        <f>'3-Questionnaire'!N63</f>
        <v>0</v>
      </c>
      <c r="M63" s="108">
        <f>'3-Questionnaire'!O63</f>
        <v>0</v>
      </c>
      <c r="N63" s="108">
        <f>'3-Questionnaire'!P63</f>
        <v>700</v>
      </c>
      <c r="O63" s="108"/>
      <c r="P63" s="109"/>
      <c r="Q63" s="276">
        <v>22</v>
      </c>
      <c r="R63" s="276">
        <v>33</v>
      </c>
      <c r="S63" s="276">
        <v>443</v>
      </c>
      <c r="T63" s="276">
        <v>44</v>
      </c>
      <c r="U63" s="128">
        <f>SUM(Q63:T63)</f>
        <v>542</v>
      </c>
      <c r="V63" s="252"/>
      <c r="W63" s="253"/>
    </row>
    <row r="64" spans="1:23" s="90" customFormat="1" x14ac:dyDescent="0.2">
      <c r="A64" s="54" t="s">
        <v>125</v>
      </c>
      <c r="B64" s="84" t="s">
        <v>126</v>
      </c>
      <c r="C64" s="72">
        <v>350</v>
      </c>
      <c r="D64" s="59" t="s">
        <v>37</v>
      </c>
      <c r="E64" s="80" t="s">
        <v>127</v>
      </c>
      <c r="F64" s="96"/>
      <c r="G64" s="99"/>
      <c r="H64" s="105"/>
      <c r="I64" s="106">
        <f>'3-Questionnaire'!K64</f>
        <v>0</v>
      </c>
      <c r="J64" s="105">
        <f>'3-Questionnaire'!L64</f>
        <v>0</v>
      </c>
      <c r="K64" s="105">
        <f>'3-Questionnaire'!M64</f>
        <v>0</v>
      </c>
      <c r="L64" s="105">
        <f>'3-Questionnaire'!N64</f>
        <v>0</v>
      </c>
      <c r="M64" s="108">
        <f>'3-Questionnaire'!O64</f>
        <v>0</v>
      </c>
      <c r="N64" s="108">
        <f>'3-Questionnaire'!P64</f>
        <v>350</v>
      </c>
      <c r="O64" s="108"/>
      <c r="P64" s="109"/>
      <c r="Q64" s="276">
        <v>22</v>
      </c>
      <c r="R64" s="276">
        <v>33</v>
      </c>
      <c r="S64" s="276">
        <v>443</v>
      </c>
      <c r="T64" s="276">
        <v>44</v>
      </c>
      <c r="U64" s="128">
        <f>SUM(Q64:T64)</f>
        <v>542</v>
      </c>
      <c r="V64" s="252"/>
      <c r="W64" s="253"/>
    </row>
    <row r="65" spans="1:23" s="90" customFormat="1" x14ac:dyDescent="0.2">
      <c r="A65" s="143" t="s">
        <v>128</v>
      </c>
      <c r="B65" s="84"/>
      <c r="C65" s="72"/>
      <c r="D65" s="59"/>
      <c r="E65" s="59"/>
      <c r="F65" s="96"/>
      <c r="G65" s="99"/>
      <c r="H65" s="105"/>
      <c r="I65" s="106">
        <f>'3-Questionnaire'!K65</f>
        <v>0</v>
      </c>
      <c r="J65" s="105">
        <f>'3-Questionnaire'!L65</f>
        <v>0</v>
      </c>
      <c r="K65" s="105">
        <f>'3-Questionnaire'!M65</f>
        <v>0</v>
      </c>
      <c r="L65" s="105">
        <f>'3-Questionnaire'!N65</f>
        <v>0</v>
      </c>
      <c r="M65" s="108">
        <f>'3-Questionnaire'!O65</f>
        <v>0</v>
      </c>
      <c r="N65" s="108">
        <f>'3-Questionnaire'!P65</f>
        <v>0</v>
      </c>
      <c r="O65" s="108">
        <f>SUM(N65:N69)</f>
        <v>9550</v>
      </c>
      <c r="P65" s="109"/>
      <c r="Q65" s="128"/>
      <c r="R65" s="128"/>
      <c r="S65" s="128"/>
      <c r="T65" s="128"/>
      <c r="U65" s="128"/>
      <c r="V65" s="252">
        <f>SUM(U66:U68)</f>
        <v>1626</v>
      </c>
      <c r="W65" s="253">
        <f>V65-O65</f>
        <v>-7924</v>
      </c>
    </row>
    <row r="66" spans="1:23" s="90" customFormat="1" ht="13.5" thickBot="1" x14ac:dyDescent="0.25">
      <c r="A66" s="144" t="s">
        <v>129</v>
      </c>
      <c r="B66" s="84" t="s">
        <v>130</v>
      </c>
      <c r="C66" s="72">
        <v>100</v>
      </c>
      <c r="D66" s="59" t="s">
        <v>37</v>
      </c>
      <c r="E66" s="59" t="s">
        <v>131</v>
      </c>
      <c r="F66" s="96"/>
      <c r="G66" s="99"/>
      <c r="H66" s="105">
        <f>ROUNDUP(L67/50,0)</f>
        <v>3</v>
      </c>
      <c r="I66" s="106">
        <f>'3-Questionnaire'!K66</f>
        <v>0</v>
      </c>
      <c r="J66" s="105">
        <f>'3-Questionnaire'!L66</f>
        <v>0</v>
      </c>
      <c r="K66" s="105">
        <f>'3-Questionnaire'!M66</f>
        <v>0</v>
      </c>
      <c r="L66" s="105">
        <f>'3-Questionnaire'!N66</f>
        <v>0</v>
      </c>
      <c r="M66" s="108">
        <f>'3-Questionnaire'!O66</f>
        <v>0</v>
      </c>
      <c r="N66" s="108">
        <f>'3-Questionnaire'!P66</f>
        <v>300</v>
      </c>
      <c r="O66" s="108"/>
      <c r="P66" s="109"/>
      <c r="Q66" s="276">
        <v>22</v>
      </c>
      <c r="R66" s="276">
        <v>33</v>
      </c>
      <c r="S66" s="276">
        <v>443</v>
      </c>
      <c r="T66" s="276">
        <v>44</v>
      </c>
      <c r="U66" s="128">
        <f>SUM(Q66:T66)</f>
        <v>542</v>
      </c>
      <c r="V66" s="252"/>
      <c r="W66" s="253"/>
    </row>
    <row r="67" spans="1:23" s="90" customFormat="1" ht="13.5" thickBot="1" x14ac:dyDescent="0.25">
      <c r="A67" s="144" t="s">
        <v>128</v>
      </c>
      <c r="B67" s="84" t="s">
        <v>132</v>
      </c>
      <c r="C67" s="72">
        <v>50</v>
      </c>
      <c r="D67" s="59" t="s">
        <v>37</v>
      </c>
      <c r="E67" s="59" t="s">
        <v>50</v>
      </c>
      <c r="F67" s="96"/>
      <c r="G67" s="99"/>
      <c r="H67" s="105"/>
      <c r="I67" s="106">
        <f>'3-Questionnaire'!K67</f>
        <v>0</v>
      </c>
      <c r="J67" s="105">
        <f>'3-Questionnaire'!L67</f>
        <v>0</v>
      </c>
      <c r="K67" s="105">
        <f>'3-Questionnaire'!M67</f>
        <v>0</v>
      </c>
      <c r="L67" s="112">
        <f>'3-Questionnaire'!N67</f>
        <v>150</v>
      </c>
      <c r="M67" s="108">
        <f>'3-Questionnaire'!O67</f>
        <v>0</v>
      </c>
      <c r="N67" s="108">
        <f>'3-Questionnaire'!P67</f>
        <v>7500</v>
      </c>
      <c r="O67" s="108"/>
      <c r="P67" s="109"/>
      <c r="Q67" s="276">
        <v>22</v>
      </c>
      <c r="R67" s="276">
        <v>33</v>
      </c>
      <c r="S67" s="276">
        <v>443</v>
      </c>
      <c r="T67" s="276">
        <v>44</v>
      </c>
      <c r="U67" s="128">
        <f>SUM(Q67:T67)</f>
        <v>542</v>
      </c>
      <c r="V67" s="252"/>
      <c r="W67" s="253"/>
    </row>
    <row r="68" spans="1:23" s="90" customFormat="1" x14ac:dyDescent="0.2">
      <c r="A68" s="144" t="s">
        <v>133</v>
      </c>
      <c r="B68" s="84" t="s">
        <v>134</v>
      </c>
      <c r="C68" s="73">
        <v>0.1</v>
      </c>
      <c r="D68" s="59" t="s">
        <v>37</v>
      </c>
      <c r="E68" s="59" t="s">
        <v>135</v>
      </c>
      <c r="F68" s="96"/>
      <c r="G68" s="99"/>
      <c r="H68" s="105"/>
      <c r="I68" s="106">
        <f>'3-Questionnaire'!K68</f>
        <v>0</v>
      </c>
      <c r="J68" s="105">
        <f>'3-Questionnaire'!L68</f>
        <v>0</v>
      </c>
      <c r="K68" s="105">
        <f>'3-Questionnaire'!M68</f>
        <v>0</v>
      </c>
      <c r="L68" s="105">
        <f>'3-Questionnaire'!N68</f>
        <v>0</v>
      </c>
      <c r="M68" s="108">
        <f>'3-Questionnaire'!O68</f>
        <v>0</v>
      </c>
      <c r="N68" s="108">
        <f>'3-Questionnaire'!P68</f>
        <v>750</v>
      </c>
      <c r="O68" s="108"/>
      <c r="P68" s="109"/>
      <c r="Q68" s="276">
        <v>22</v>
      </c>
      <c r="R68" s="276">
        <v>33</v>
      </c>
      <c r="S68" s="276">
        <v>443</v>
      </c>
      <c r="T68" s="276">
        <v>44</v>
      </c>
      <c r="U68" s="128">
        <f>SUM(Q68:T68)</f>
        <v>542</v>
      </c>
      <c r="V68" s="252"/>
      <c r="W68" s="253"/>
    </row>
    <row r="69" spans="1:23" s="90" customFormat="1" x14ac:dyDescent="0.2">
      <c r="A69" s="544" t="s">
        <v>462</v>
      </c>
      <c r="B69" s="84"/>
      <c r="C69" s="73"/>
      <c r="D69" s="59"/>
      <c r="E69" s="59"/>
      <c r="F69" s="96"/>
      <c r="G69" s="99"/>
      <c r="H69" s="105"/>
      <c r="I69" s="106"/>
      <c r="J69" s="105"/>
      <c r="K69" s="105"/>
      <c r="L69" s="105"/>
      <c r="M69" s="108"/>
      <c r="N69" s="108">
        <f>'3-Questionnaire'!$P$69</f>
        <v>1000</v>
      </c>
      <c r="O69" s="108"/>
      <c r="P69" s="109"/>
      <c r="Q69" s="276"/>
      <c r="R69" s="276"/>
      <c r="S69" s="276"/>
      <c r="T69" s="276"/>
      <c r="U69" s="128"/>
      <c r="V69" s="252"/>
      <c r="W69" s="253"/>
    </row>
    <row r="70" spans="1:23" s="90" customFormat="1" x14ac:dyDescent="0.2">
      <c r="A70" s="143" t="s">
        <v>136</v>
      </c>
      <c r="B70" s="84"/>
      <c r="C70" s="75"/>
      <c r="D70" s="59"/>
      <c r="E70" s="59"/>
      <c r="F70" s="96"/>
      <c r="G70" s="99"/>
      <c r="H70" s="105">
        <f>SUM(L72:L76)</f>
        <v>240</v>
      </c>
      <c r="I70" s="106">
        <f>'3-Questionnaire'!K70</f>
        <v>0</v>
      </c>
      <c r="J70" s="105">
        <f>'3-Questionnaire'!L70</f>
        <v>0</v>
      </c>
      <c r="K70" s="105">
        <f>'3-Questionnaire'!M70</f>
        <v>0</v>
      </c>
      <c r="L70" s="105">
        <f>'3-Questionnaire'!N70</f>
        <v>0</v>
      </c>
      <c r="M70" s="108">
        <f>'3-Questionnaire'!O70</f>
        <v>0</v>
      </c>
      <c r="N70" s="108">
        <f>'3-Questionnaire'!P70</f>
        <v>0</v>
      </c>
      <c r="O70" s="108">
        <f>SUM(N70:N78)</f>
        <v>13795</v>
      </c>
      <c r="P70" s="109"/>
      <c r="Q70" s="128"/>
      <c r="R70" s="128"/>
      <c r="S70" s="128"/>
      <c r="T70" s="128"/>
      <c r="U70" s="128"/>
      <c r="V70" s="252">
        <f>SUM(U71:U78)</f>
        <v>4336</v>
      </c>
      <c r="W70" s="253">
        <f>V70-O70</f>
        <v>-9459</v>
      </c>
    </row>
    <row r="71" spans="1:23" s="90" customFormat="1" ht="13.5" thickBot="1" x14ac:dyDescent="0.25">
      <c r="A71" s="144" t="s">
        <v>129</v>
      </c>
      <c r="B71" s="84" t="s">
        <v>130</v>
      </c>
      <c r="C71" s="72">
        <v>100</v>
      </c>
      <c r="D71" s="59" t="s">
        <v>37</v>
      </c>
      <c r="E71" s="59" t="s">
        <v>137</v>
      </c>
      <c r="F71" s="96"/>
      <c r="G71" s="99"/>
      <c r="H71" s="105">
        <f>ROUNDUP(H70/50,0)</f>
        <v>5</v>
      </c>
      <c r="I71" s="106">
        <f>'3-Questionnaire'!K71</f>
        <v>0</v>
      </c>
      <c r="J71" s="105">
        <f>'3-Questionnaire'!L71</f>
        <v>0</v>
      </c>
      <c r="K71" s="105">
        <f>'3-Questionnaire'!M71</f>
        <v>0</v>
      </c>
      <c r="L71" s="105">
        <f>'3-Questionnaire'!N71</f>
        <v>0</v>
      </c>
      <c r="M71" s="108">
        <f>'3-Questionnaire'!O71</f>
        <v>0</v>
      </c>
      <c r="N71" s="108">
        <f>'3-Questionnaire'!P71</f>
        <v>500</v>
      </c>
      <c r="O71" s="108"/>
      <c r="P71" s="109"/>
      <c r="Q71" s="276">
        <v>22</v>
      </c>
      <c r="R71" s="276">
        <v>33</v>
      </c>
      <c r="S71" s="276">
        <v>443</v>
      </c>
      <c r="T71" s="276">
        <v>44</v>
      </c>
      <c r="U71" s="128">
        <f t="shared" ref="U71:U78" si="4">SUM(Q71:T71)</f>
        <v>542</v>
      </c>
      <c r="V71" s="252"/>
      <c r="W71" s="253"/>
    </row>
    <row r="72" spans="1:23" s="90" customFormat="1" ht="13.5" thickBot="1" x14ac:dyDescent="0.25">
      <c r="A72" s="144" t="s">
        <v>138</v>
      </c>
      <c r="B72" s="84" t="s">
        <v>139</v>
      </c>
      <c r="C72" s="72">
        <v>50</v>
      </c>
      <c r="D72" s="59" t="s">
        <v>37</v>
      </c>
      <c r="E72" s="59" t="s">
        <v>60</v>
      </c>
      <c r="F72" s="96"/>
      <c r="G72" s="99"/>
      <c r="H72" s="105"/>
      <c r="I72" s="106">
        <f>'3-Questionnaire'!K72</f>
        <v>0</v>
      </c>
      <c r="J72" s="105">
        <f>'3-Questionnaire'!L72</f>
        <v>0</v>
      </c>
      <c r="K72" s="105">
        <f>'3-Questionnaire'!M72</f>
        <v>0</v>
      </c>
      <c r="L72" s="119">
        <f>'3-Questionnaire'!N72</f>
        <v>100</v>
      </c>
      <c r="M72" s="111">
        <f>'3-Questionnaire'!O72</f>
        <v>100</v>
      </c>
      <c r="N72" s="108">
        <f>'3-Questionnaire'!P72</f>
        <v>5000</v>
      </c>
      <c r="O72" s="108"/>
      <c r="P72" s="109"/>
      <c r="Q72" s="276">
        <v>22</v>
      </c>
      <c r="R72" s="276">
        <v>33</v>
      </c>
      <c r="S72" s="276">
        <v>443</v>
      </c>
      <c r="T72" s="276">
        <v>44</v>
      </c>
      <c r="U72" s="128">
        <f t="shared" si="4"/>
        <v>542</v>
      </c>
      <c r="V72" s="252"/>
      <c r="W72" s="253"/>
    </row>
    <row r="73" spans="1:23" s="90" customFormat="1" ht="13.5" thickBot="1" x14ac:dyDescent="0.25">
      <c r="A73" s="144" t="s">
        <v>140</v>
      </c>
      <c r="B73" s="84" t="s">
        <v>141</v>
      </c>
      <c r="C73" s="72">
        <v>50</v>
      </c>
      <c r="D73" s="59" t="s">
        <v>37</v>
      </c>
      <c r="E73" s="59" t="s">
        <v>142</v>
      </c>
      <c r="F73" s="96"/>
      <c r="G73" s="99"/>
      <c r="H73" s="105"/>
      <c r="I73" s="106">
        <f>'3-Questionnaire'!K73</f>
        <v>0</v>
      </c>
      <c r="J73" s="105">
        <f>'3-Questionnaire'!L73</f>
        <v>0</v>
      </c>
      <c r="K73" s="105">
        <f>'3-Questionnaire'!M73</f>
        <v>0</v>
      </c>
      <c r="L73" s="119">
        <f>'3-Questionnaire'!N73</f>
        <v>66</v>
      </c>
      <c r="M73" s="111">
        <f>'3-Questionnaire'!O73</f>
        <v>66</v>
      </c>
      <c r="N73" s="108">
        <f>'3-Questionnaire'!P73</f>
        <v>3300</v>
      </c>
      <c r="O73" s="108"/>
      <c r="P73" s="109"/>
      <c r="Q73" s="276">
        <v>22</v>
      </c>
      <c r="R73" s="276">
        <v>33</v>
      </c>
      <c r="S73" s="276">
        <v>443</v>
      </c>
      <c r="T73" s="276">
        <v>44</v>
      </c>
      <c r="U73" s="128">
        <f t="shared" si="4"/>
        <v>542</v>
      </c>
      <c r="V73" s="252"/>
      <c r="W73" s="253"/>
    </row>
    <row r="74" spans="1:23" s="90" customFormat="1" ht="13.5" thickBot="1" x14ac:dyDescent="0.25">
      <c r="A74" s="144" t="s">
        <v>143</v>
      </c>
      <c r="B74" s="84" t="s">
        <v>144</v>
      </c>
      <c r="C74" s="72">
        <v>60</v>
      </c>
      <c r="D74" s="59" t="s">
        <v>37</v>
      </c>
      <c r="E74" s="59" t="s">
        <v>142</v>
      </c>
      <c r="F74" s="96"/>
      <c r="G74" s="99"/>
      <c r="H74" s="105"/>
      <c r="I74" s="106">
        <f>'3-Questionnaire'!K74</f>
        <v>0</v>
      </c>
      <c r="J74" s="105">
        <f>'3-Questionnaire'!L74</f>
        <v>0</v>
      </c>
      <c r="K74" s="105">
        <f>'3-Questionnaire'!M74</f>
        <v>0</v>
      </c>
      <c r="L74" s="119">
        <f>'3-Questionnaire'!N74</f>
        <v>3</v>
      </c>
      <c r="M74" s="111">
        <f>'3-Questionnaire'!O74</f>
        <v>3</v>
      </c>
      <c r="N74" s="108">
        <f>'3-Questionnaire'!P74</f>
        <v>180</v>
      </c>
      <c r="O74" s="108"/>
      <c r="P74" s="109"/>
      <c r="Q74" s="276">
        <v>22</v>
      </c>
      <c r="R74" s="276">
        <v>33</v>
      </c>
      <c r="S74" s="276">
        <v>443</v>
      </c>
      <c r="T74" s="276">
        <v>44</v>
      </c>
      <c r="U74" s="128">
        <f t="shared" si="4"/>
        <v>542</v>
      </c>
      <c r="V74" s="252"/>
      <c r="W74" s="253"/>
    </row>
    <row r="75" spans="1:23" s="90" customFormat="1" ht="13.5" thickBot="1" x14ac:dyDescent="0.25">
      <c r="A75" s="144" t="s">
        <v>145</v>
      </c>
      <c r="B75" s="84" t="s">
        <v>146</v>
      </c>
      <c r="C75" s="72">
        <v>40</v>
      </c>
      <c r="D75" s="59" t="s">
        <v>37</v>
      </c>
      <c r="E75" s="59" t="s">
        <v>142</v>
      </c>
      <c r="F75" s="96"/>
      <c r="G75" s="99"/>
      <c r="H75" s="105"/>
      <c r="I75" s="106">
        <f>'3-Questionnaire'!K75</f>
        <v>0</v>
      </c>
      <c r="J75" s="105">
        <f>'3-Questionnaire'!L75</f>
        <v>0</v>
      </c>
      <c r="K75" s="105">
        <f>'3-Questionnaire'!M75</f>
        <v>0</v>
      </c>
      <c r="L75" s="119">
        <f>'3-Questionnaire'!N75</f>
        <v>3</v>
      </c>
      <c r="M75" s="111">
        <f>'3-Questionnaire'!O75</f>
        <v>3</v>
      </c>
      <c r="N75" s="108">
        <f>'3-Questionnaire'!P75</f>
        <v>120</v>
      </c>
      <c r="O75" s="108"/>
      <c r="P75" s="109"/>
      <c r="Q75" s="276">
        <v>22</v>
      </c>
      <c r="R75" s="276">
        <v>33</v>
      </c>
      <c r="S75" s="276">
        <v>443</v>
      </c>
      <c r="T75" s="276">
        <v>44</v>
      </c>
      <c r="U75" s="128">
        <f t="shared" si="4"/>
        <v>542</v>
      </c>
      <c r="V75" s="252"/>
      <c r="W75" s="253"/>
    </row>
    <row r="76" spans="1:23" s="90" customFormat="1" ht="13.5" thickBot="1" x14ac:dyDescent="0.25">
      <c r="A76" s="144" t="s">
        <v>147</v>
      </c>
      <c r="B76" s="84" t="s">
        <v>148</v>
      </c>
      <c r="C76" s="72">
        <v>65</v>
      </c>
      <c r="D76" s="59" t="s">
        <v>37</v>
      </c>
      <c r="E76" s="59" t="s">
        <v>142</v>
      </c>
      <c r="F76" s="96"/>
      <c r="G76" s="99"/>
      <c r="H76" s="105"/>
      <c r="I76" s="106">
        <f>'3-Questionnaire'!K76</f>
        <v>0</v>
      </c>
      <c r="J76" s="105">
        <f>'3-Questionnaire'!L76</f>
        <v>0</v>
      </c>
      <c r="K76" s="105">
        <f>'3-Questionnaire'!M76</f>
        <v>0</v>
      </c>
      <c r="L76" s="119">
        <f>'3-Questionnaire'!N76</f>
        <v>68</v>
      </c>
      <c r="M76" s="111">
        <f>'3-Questionnaire'!O76</f>
        <v>68</v>
      </c>
      <c r="N76" s="108">
        <f>'3-Questionnaire'!P76</f>
        <v>4420</v>
      </c>
      <c r="O76" s="108"/>
      <c r="P76" s="109"/>
      <c r="Q76" s="276">
        <v>22</v>
      </c>
      <c r="R76" s="276">
        <v>33</v>
      </c>
      <c r="S76" s="276">
        <v>443</v>
      </c>
      <c r="T76" s="276">
        <v>44</v>
      </c>
      <c r="U76" s="128">
        <f t="shared" si="4"/>
        <v>542</v>
      </c>
      <c r="V76" s="252"/>
      <c r="W76" s="253"/>
    </row>
    <row r="77" spans="1:23" s="90" customFormat="1" ht="13.5" thickBot="1" x14ac:dyDescent="0.25">
      <c r="A77" s="144" t="s">
        <v>387</v>
      </c>
      <c r="B77" s="84" t="s">
        <v>149</v>
      </c>
      <c r="C77" s="72">
        <v>150</v>
      </c>
      <c r="D77" s="59" t="s">
        <v>37</v>
      </c>
      <c r="E77" s="59" t="s">
        <v>50</v>
      </c>
      <c r="F77" s="96"/>
      <c r="G77" s="99"/>
      <c r="H77" s="105"/>
      <c r="I77" s="106">
        <f>'3-Questionnaire'!K77</f>
        <v>0</v>
      </c>
      <c r="J77" s="112">
        <f>'3-Questionnaire'!L77</f>
        <v>1</v>
      </c>
      <c r="K77" s="105">
        <f>'3-Questionnaire'!M77</f>
        <v>1</v>
      </c>
      <c r="L77" s="105">
        <f>'3-Questionnaire'!N77</f>
        <v>1</v>
      </c>
      <c r="M77" s="108">
        <f>'3-Questionnaire'!O77</f>
        <v>1</v>
      </c>
      <c r="N77" s="108">
        <f>'3-Questionnaire'!P77</f>
        <v>150</v>
      </c>
      <c r="O77" s="108"/>
      <c r="P77" s="109"/>
      <c r="Q77" s="276">
        <v>22</v>
      </c>
      <c r="R77" s="276">
        <v>33</v>
      </c>
      <c r="S77" s="276">
        <v>443</v>
      </c>
      <c r="T77" s="276">
        <v>44</v>
      </c>
      <c r="U77" s="128">
        <f t="shared" si="4"/>
        <v>542</v>
      </c>
      <c r="V77" s="252"/>
      <c r="W77" s="253"/>
    </row>
    <row r="78" spans="1:23" s="90" customFormat="1" ht="13.5" thickBot="1" x14ac:dyDescent="0.25">
      <c r="A78" s="144" t="s">
        <v>150</v>
      </c>
      <c r="B78" s="84" t="s">
        <v>151</v>
      </c>
      <c r="C78" s="72">
        <v>125</v>
      </c>
      <c r="D78" s="59" t="s">
        <v>37</v>
      </c>
      <c r="E78" s="59" t="s">
        <v>50</v>
      </c>
      <c r="F78" s="96"/>
      <c r="G78" s="99"/>
      <c r="H78" s="105"/>
      <c r="I78" s="106">
        <f>'3-Questionnaire'!K78</f>
        <v>0</v>
      </c>
      <c r="J78" s="112">
        <f>'3-Questionnaire'!L78</f>
        <v>1</v>
      </c>
      <c r="K78" s="105">
        <f>'3-Questionnaire'!M78</f>
        <v>1</v>
      </c>
      <c r="L78" s="105">
        <f>'3-Questionnaire'!N78</f>
        <v>1</v>
      </c>
      <c r="M78" s="108">
        <f>'3-Questionnaire'!O78</f>
        <v>1</v>
      </c>
      <c r="N78" s="108">
        <f>'3-Questionnaire'!P78</f>
        <v>125</v>
      </c>
      <c r="O78" s="108"/>
      <c r="P78" s="109"/>
      <c r="Q78" s="276">
        <v>22</v>
      </c>
      <c r="R78" s="276">
        <v>33</v>
      </c>
      <c r="S78" s="276">
        <v>443</v>
      </c>
      <c r="T78" s="276">
        <v>44</v>
      </c>
      <c r="U78" s="128">
        <f t="shared" si="4"/>
        <v>542</v>
      </c>
      <c r="V78" s="252"/>
      <c r="W78" s="253"/>
    </row>
    <row r="79" spans="1:23" s="90" customFormat="1" ht="13.5" thickBot="1" x14ac:dyDescent="0.25">
      <c r="A79" s="143" t="s">
        <v>152</v>
      </c>
      <c r="B79" s="84" t="s">
        <v>153</v>
      </c>
      <c r="C79" s="72">
        <v>800</v>
      </c>
      <c r="D79" s="59" t="s">
        <v>37</v>
      </c>
      <c r="E79" s="59" t="s">
        <v>154</v>
      </c>
      <c r="F79" s="96"/>
      <c r="G79" s="99"/>
      <c r="H79" s="105"/>
      <c r="I79" s="106">
        <f>'3-Questionnaire'!K79</f>
        <v>0</v>
      </c>
      <c r="J79" s="105">
        <f>'3-Questionnaire'!L79</f>
        <v>0</v>
      </c>
      <c r="K79" s="105">
        <f>'3-Questionnaire'!M79</f>
        <v>12</v>
      </c>
      <c r="L79" s="105">
        <f>'3-Questionnaire'!N79</f>
        <v>12</v>
      </c>
      <c r="M79" s="118">
        <f>'3-Questionnaire'!O79</f>
        <v>2</v>
      </c>
      <c r="N79" s="108">
        <f>'3-Questionnaire'!P79</f>
        <v>1600</v>
      </c>
      <c r="O79" s="108">
        <f>SUM(N79:N80)</f>
        <v>1800</v>
      </c>
      <c r="P79" s="109"/>
      <c r="Q79" s="128"/>
      <c r="R79" s="128"/>
      <c r="S79" s="128"/>
      <c r="T79" s="128"/>
      <c r="U79" s="128"/>
      <c r="V79" s="252">
        <f>SUM(U80)</f>
        <v>542</v>
      </c>
      <c r="W79" s="253">
        <f>V79-O79</f>
        <v>-1258</v>
      </c>
    </row>
    <row r="80" spans="1:23" s="90" customFormat="1" ht="13.5" thickBot="1" x14ac:dyDescent="0.25">
      <c r="A80" s="144" t="s">
        <v>155</v>
      </c>
      <c r="B80" s="84" t="s">
        <v>156</v>
      </c>
      <c r="C80" s="72">
        <v>160</v>
      </c>
      <c r="D80" s="59" t="s">
        <v>37</v>
      </c>
      <c r="E80" s="80" t="s">
        <v>157</v>
      </c>
      <c r="F80" s="96"/>
      <c r="G80" s="99"/>
      <c r="H80" s="105"/>
      <c r="I80" s="106">
        <f>'3-Questionnaire'!K80</f>
        <v>0</v>
      </c>
      <c r="J80" s="105">
        <f>'3-Questionnaire'!L80</f>
        <v>0</v>
      </c>
      <c r="K80" s="105">
        <f>'3-Questionnaire'!M80</f>
        <v>25</v>
      </c>
      <c r="L80" s="105">
        <f>'3-Questionnaire'!N80</f>
        <v>0</v>
      </c>
      <c r="M80" s="118">
        <f>'3-Questionnaire'!O80</f>
        <v>1</v>
      </c>
      <c r="N80" s="108">
        <f>'3-Questionnaire'!P80</f>
        <v>200</v>
      </c>
      <c r="O80" s="108">
        <f>'3-Questionnaire'!Q80</f>
        <v>0</v>
      </c>
      <c r="P80" s="109"/>
      <c r="Q80" s="276">
        <v>22</v>
      </c>
      <c r="R80" s="276">
        <v>33</v>
      </c>
      <c r="S80" s="276">
        <v>443</v>
      </c>
      <c r="T80" s="276">
        <v>44</v>
      </c>
      <c r="U80" s="128">
        <f>SUM(Q80:T80)</f>
        <v>542</v>
      </c>
      <c r="V80" s="252"/>
      <c r="W80" s="253"/>
    </row>
    <row r="81" spans="1:28" s="90" customFormat="1" ht="13.5" thickBot="1" x14ac:dyDescent="0.25">
      <c r="A81" s="143" t="s">
        <v>158</v>
      </c>
      <c r="B81" s="84" t="s">
        <v>159</v>
      </c>
      <c r="C81" s="72">
        <v>4000</v>
      </c>
      <c r="D81" s="59" t="s">
        <v>37</v>
      </c>
      <c r="E81" s="59" t="s">
        <v>239</v>
      </c>
      <c r="F81" s="96"/>
      <c r="G81" s="99"/>
      <c r="H81" s="105"/>
      <c r="I81" s="106">
        <f>'3-Questionnaire'!K81</f>
        <v>0</v>
      </c>
      <c r="J81" s="105">
        <f>'3-Questionnaire'!L81</f>
        <v>0</v>
      </c>
      <c r="K81" s="105">
        <f>'3-Questionnaire'!M81</f>
        <v>0</v>
      </c>
      <c r="L81" s="105">
        <f>'3-Questionnaire'!N81</f>
        <v>16</v>
      </c>
      <c r="M81" s="118">
        <f>'3-Questionnaire'!O81</f>
        <v>1</v>
      </c>
      <c r="N81" s="108">
        <f>'3-Questionnaire'!P81</f>
        <v>5630</v>
      </c>
      <c r="O81" s="108">
        <f>SUM(N81/2,N82)</f>
        <v>2959</v>
      </c>
      <c r="P81" s="109"/>
      <c r="Q81" s="128"/>
      <c r="R81" s="128"/>
      <c r="S81" s="128"/>
      <c r="T81" s="128"/>
      <c r="U81" s="128"/>
      <c r="V81" s="252">
        <f>SUM(U82)</f>
        <v>542</v>
      </c>
      <c r="W81" s="253">
        <f>V81-O81</f>
        <v>-2417</v>
      </c>
      <c r="X81" s="577" t="str">
        <f>'3-Questionnaire'!$S$81</f>
        <v>1/2 scope for a mezz</v>
      </c>
    </row>
    <row r="82" spans="1:28" s="122" customFormat="1" x14ac:dyDescent="0.2">
      <c r="A82" s="144" t="s">
        <v>161</v>
      </c>
      <c r="B82" s="84" t="s">
        <v>162</v>
      </c>
      <c r="C82" s="72">
        <v>144</v>
      </c>
      <c r="D82" s="59" t="s">
        <v>37</v>
      </c>
      <c r="E82" s="59" t="s">
        <v>160</v>
      </c>
      <c r="F82" s="96"/>
      <c r="G82" s="99"/>
      <c r="H82" s="105"/>
      <c r="I82" s="106">
        <f>'3-Questionnaire'!K82</f>
        <v>0</v>
      </c>
      <c r="J82" s="120">
        <f>'3-Questionnaire'!L82</f>
        <v>0</v>
      </c>
      <c r="K82" s="120">
        <f>'3-Questionnaire'!M82</f>
        <v>4</v>
      </c>
      <c r="L82" s="105">
        <f>'3-Questionnaire'!N82</f>
        <v>0</v>
      </c>
      <c r="M82" s="108">
        <f>'3-Questionnaire'!O82</f>
        <v>1</v>
      </c>
      <c r="N82" s="108">
        <f>'3-Questionnaire'!P82</f>
        <v>144</v>
      </c>
      <c r="O82" s="108">
        <f>'3-Questionnaire'!Q82</f>
        <v>0</v>
      </c>
      <c r="P82" s="109"/>
      <c r="Q82" s="276">
        <v>22</v>
      </c>
      <c r="R82" s="276">
        <v>33</v>
      </c>
      <c r="S82" s="276">
        <v>443</v>
      </c>
      <c r="T82" s="276">
        <v>44</v>
      </c>
      <c r="U82" s="128">
        <f>SUM(Q82:T82)</f>
        <v>542</v>
      </c>
      <c r="V82" s="252"/>
      <c r="W82" s="253"/>
      <c r="X82" s="90"/>
      <c r="Y82" s="90"/>
      <c r="Z82" s="90"/>
      <c r="AA82" s="90"/>
      <c r="AB82" s="90"/>
    </row>
    <row r="83" spans="1:28" s="122" customFormat="1" x14ac:dyDescent="0.2">
      <c r="A83" s="142" t="s">
        <v>163</v>
      </c>
      <c r="B83" s="66"/>
      <c r="C83" s="76"/>
      <c r="D83" s="66"/>
      <c r="E83" s="66"/>
      <c r="F83" s="121"/>
      <c r="G83" s="68"/>
      <c r="H83" s="131"/>
      <c r="I83" s="258">
        <f>'3-Questionnaire'!K83</f>
        <v>0</v>
      </c>
      <c r="J83" s="131">
        <f>'3-Questionnaire'!L83</f>
        <v>54</v>
      </c>
      <c r="K83" s="131">
        <f>'3-Questionnaire'!M83</f>
        <v>672</v>
      </c>
      <c r="L83" s="131">
        <f>'3-Questionnaire'!N83</f>
        <v>520</v>
      </c>
      <c r="M83" s="68">
        <f>'3-Questionnaire'!O83</f>
        <v>0</v>
      </c>
      <c r="N83" s="127">
        <f>SUM(O81,O79,O70,O65,O59,O48,O37,O30,O22,O14)</f>
        <v>73425.5</v>
      </c>
      <c r="O83" s="127">
        <f>'3-Questionnaire'!Q83</f>
        <v>0</v>
      </c>
      <c r="P83" s="132">
        <f>'3-Questionnaire'!R83</f>
        <v>0</v>
      </c>
      <c r="Q83" s="255"/>
      <c r="R83" s="255"/>
      <c r="S83" s="255"/>
      <c r="T83" s="255"/>
      <c r="U83" s="255"/>
      <c r="V83" s="253">
        <f>SUM(Q83:T83)</f>
        <v>0</v>
      </c>
      <c r="W83" s="253">
        <f>V83-O83</f>
        <v>0</v>
      </c>
    </row>
    <row r="84" spans="1:28" s="122" customFormat="1" x14ac:dyDescent="0.2">
      <c r="A84" s="142" t="s">
        <v>232</v>
      </c>
      <c r="B84" s="66"/>
      <c r="C84" s="76"/>
      <c r="D84" s="66"/>
      <c r="E84" s="66"/>
      <c r="F84" s="121"/>
      <c r="G84" s="68"/>
      <c r="H84" s="131"/>
      <c r="I84" s="258">
        <f>'3-Questionnaire'!K84</f>
        <v>0</v>
      </c>
      <c r="J84" s="121">
        <f>'3-Questionnaire'!L84</f>
        <v>0</v>
      </c>
      <c r="K84" s="121">
        <f>'3-Questionnaire'!M84</f>
        <v>0</v>
      </c>
      <c r="L84" s="131">
        <f>'3-Questionnaire'!N84</f>
        <v>0</v>
      </c>
      <c r="M84" s="68">
        <f>'3-Questionnaire'!O84</f>
        <v>0</v>
      </c>
      <c r="N84" s="127">
        <f>N83*0.35</f>
        <v>25698.924999999999</v>
      </c>
      <c r="O84" s="127">
        <f>'3-Questionnaire'!Q84</f>
        <v>0</v>
      </c>
      <c r="P84" s="132">
        <f>'3-Questionnaire'!R84</f>
        <v>0</v>
      </c>
      <c r="Q84" s="255"/>
      <c r="R84" s="255"/>
      <c r="S84" s="255"/>
      <c r="T84" s="255"/>
      <c r="U84" s="255"/>
      <c r="V84" s="253">
        <f>SUM(Q84:T84)</f>
        <v>0</v>
      </c>
      <c r="W84" s="253">
        <f>V84-O84</f>
        <v>0</v>
      </c>
    </row>
    <row r="85" spans="1:28" s="122" customFormat="1" x14ac:dyDescent="0.2">
      <c r="A85" s="142" t="s">
        <v>164</v>
      </c>
      <c r="B85" s="66"/>
      <c r="C85" s="76"/>
      <c r="D85" s="66"/>
      <c r="E85" s="66"/>
      <c r="F85" s="121"/>
      <c r="G85" s="68"/>
      <c r="H85" s="131"/>
      <c r="I85" s="258">
        <f>'3-Questionnaire'!K85</f>
        <v>0</v>
      </c>
      <c r="J85" s="121">
        <f>'3-Questionnaire'!L85</f>
        <v>0</v>
      </c>
      <c r="K85" s="121">
        <f>'3-Questionnaire'!M85</f>
        <v>0</v>
      </c>
      <c r="L85" s="131">
        <f>'3-Questionnaire'!N85</f>
        <v>0</v>
      </c>
      <c r="M85" s="68">
        <f>'3-Questionnaire'!O85</f>
        <v>0</v>
      </c>
      <c r="N85" s="127">
        <f>SUM(N83:N84)</f>
        <v>99124.425000000003</v>
      </c>
      <c r="O85" s="259">
        <f>'3-Questionnaire'!Q85</f>
        <v>99124.425000000003</v>
      </c>
      <c r="P85" s="248">
        <f>'3-Questionnaire'!R85</f>
        <v>108236</v>
      </c>
      <c r="Q85" s="255"/>
      <c r="R85" s="255"/>
      <c r="S85" s="255"/>
      <c r="T85" s="255"/>
      <c r="U85" s="255"/>
      <c r="V85" s="260">
        <v>90000</v>
      </c>
      <c r="W85" s="253">
        <f>V85-O85</f>
        <v>-9124.4250000000029</v>
      </c>
    </row>
    <row r="86" spans="1:28" s="124" customFormat="1" ht="13.5" hidden="1" thickBot="1" x14ac:dyDescent="0.25">
      <c r="A86" s="147" t="s">
        <v>165</v>
      </c>
      <c r="B86" s="87"/>
      <c r="C86" s="79"/>
      <c r="D86" s="80"/>
      <c r="E86" s="80"/>
      <c r="F86" s="107"/>
      <c r="G86" s="108"/>
      <c r="H86" s="105"/>
      <c r="I86" s="106">
        <f>'3-Questionnaire'!K86</f>
        <v>0</v>
      </c>
      <c r="J86" s="110">
        <f>'3-Questionnaire'!L86</f>
        <v>0</v>
      </c>
      <c r="K86" s="110">
        <f>'3-Questionnaire'!M86</f>
        <v>0</v>
      </c>
      <c r="L86" s="105">
        <f>'3-Questionnaire'!N86</f>
        <v>0</v>
      </c>
      <c r="M86" s="108">
        <f>'3-Questionnaire'!O86</f>
        <v>0</v>
      </c>
      <c r="N86" s="108">
        <f>'3-Questionnaire'!P86</f>
        <v>0</v>
      </c>
      <c r="O86" s="108">
        <f>SUM(N87:N94)</f>
        <v>0</v>
      </c>
      <c r="P86" s="109">
        <f>'3-Questionnaire'!R86</f>
        <v>0</v>
      </c>
      <c r="Q86" s="256"/>
      <c r="R86" s="256"/>
      <c r="S86" s="256"/>
      <c r="T86" s="256"/>
      <c r="U86" s="256"/>
      <c r="V86" s="252"/>
      <c r="W86" s="253"/>
    </row>
    <row r="87" spans="1:28" s="124" customFormat="1" ht="13.5" hidden="1" thickBot="1" x14ac:dyDescent="0.25">
      <c r="A87" s="148" t="s">
        <v>166</v>
      </c>
      <c r="B87" s="87"/>
      <c r="C87" s="81">
        <v>300</v>
      </c>
      <c r="D87" s="80" t="s">
        <v>37</v>
      </c>
      <c r="E87" s="80" t="s">
        <v>167</v>
      </c>
      <c r="F87" s="107"/>
      <c r="G87" s="108"/>
      <c r="H87" s="105"/>
      <c r="I87" s="125">
        <f>'3-Questionnaire'!K87</f>
        <v>0</v>
      </c>
      <c r="J87" s="112">
        <f>'3-Questionnaire'!L87</f>
        <v>0</v>
      </c>
      <c r="K87" s="105">
        <f>'3-Questionnaire'!M87</f>
        <v>0</v>
      </c>
      <c r="L87" s="105">
        <f>'3-Questionnaire'!N87</f>
        <v>0</v>
      </c>
      <c r="M87" s="108">
        <f>'3-Questionnaire'!O87</f>
        <v>0</v>
      </c>
      <c r="N87" s="108">
        <f>'3-Questionnaire'!$P$87</f>
        <v>0</v>
      </c>
      <c r="O87" s="108"/>
      <c r="P87" s="109"/>
      <c r="Q87" s="276">
        <v>22</v>
      </c>
      <c r="R87" s="276">
        <v>33</v>
      </c>
      <c r="S87" s="276">
        <v>443</v>
      </c>
      <c r="T87" s="276">
        <v>44</v>
      </c>
      <c r="U87" s="128">
        <f t="shared" ref="U87:U94" si="5">SUM(Q87:T87)</f>
        <v>542</v>
      </c>
      <c r="V87" s="252"/>
      <c r="W87" s="253"/>
    </row>
    <row r="88" spans="1:28" s="124" customFormat="1" ht="13.5" hidden="1" thickBot="1" x14ac:dyDescent="0.25">
      <c r="A88" s="148" t="s">
        <v>168</v>
      </c>
      <c r="B88" s="87" t="s">
        <v>169</v>
      </c>
      <c r="C88" s="81">
        <v>125</v>
      </c>
      <c r="D88" s="80" t="s">
        <v>37</v>
      </c>
      <c r="E88" s="80" t="s">
        <v>170</v>
      </c>
      <c r="F88" s="107"/>
      <c r="G88" s="108"/>
      <c r="H88" s="105"/>
      <c r="I88" s="125">
        <f>'3-Questionnaire'!K88</f>
        <v>0</v>
      </c>
      <c r="J88" s="112">
        <f>'3-Questionnaire'!L88</f>
        <v>0</v>
      </c>
      <c r="K88" s="105">
        <f>'3-Questionnaire'!M88</f>
        <v>0</v>
      </c>
      <c r="L88" s="105">
        <f>'3-Questionnaire'!N88</f>
        <v>0</v>
      </c>
      <c r="M88" s="108">
        <f>'3-Questionnaire'!O88</f>
        <v>0</v>
      </c>
      <c r="N88" s="108">
        <f>'3-Questionnaire'!P88</f>
        <v>0</v>
      </c>
      <c r="O88" s="108"/>
      <c r="P88" s="109"/>
      <c r="Q88" s="276">
        <v>22</v>
      </c>
      <c r="R88" s="276">
        <v>33</v>
      </c>
      <c r="S88" s="276">
        <v>443</v>
      </c>
      <c r="T88" s="276">
        <v>44</v>
      </c>
      <c r="U88" s="128">
        <f t="shared" si="5"/>
        <v>542</v>
      </c>
      <c r="V88" s="252"/>
      <c r="W88" s="253"/>
    </row>
    <row r="89" spans="1:28" s="124" customFormat="1" ht="13.5" hidden="1" thickBot="1" x14ac:dyDescent="0.25">
      <c r="A89" s="148" t="s">
        <v>171</v>
      </c>
      <c r="B89" s="87"/>
      <c r="C89" s="81">
        <v>100</v>
      </c>
      <c r="D89" s="80" t="s">
        <v>37</v>
      </c>
      <c r="E89" s="80" t="s">
        <v>170</v>
      </c>
      <c r="F89" s="107"/>
      <c r="G89" s="108"/>
      <c r="H89" s="105"/>
      <c r="I89" s="125">
        <f>'3-Questionnaire'!K89</f>
        <v>0</v>
      </c>
      <c r="J89" s="112">
        <f>'3-Questionnaire'!L89</f>
        <v>0</v>
      </c>
      <c r="K89" s="105">
        <f>'3-Questionnaire'!M89</f>
        <v>0</v>
      </c>
      <c r="L89" s="105">
        <f>'3-Questionnaire'!N89</f>
        <v>0</v>
      </c>
      <c r="M89" s="108">
        <f>'3-Questionnaire'!O89</f>
        <v>0</v>
      </c>
      <c r="N89" s="108">
        <f>'3-Questionnaire'!P89</f>
        <v>0</v>
      </c>
      <c r="O89" s="108"/>
      <c r="P89" s="109"/>
      <c r="Q89" s="276">
        <v>22</v>
      </c>
      <c r="R89" s="276">
        <v>33</v>
      </c>
      <c r="S89" s="276">
        <v>443</v>
      </c>
      <c r="T89" s="276">
        <v>44</v>
      </c>
      <c r="U89" s="128">
        <f t="shared" si="5"/>
        <v>542</v>
      </c>
      <c r="V89" s="252"/>
      <c r="W89" s="253"/>
    </row>
    <row r="90" spans="1:28" s="124" customFormat="1" ht="13.5" hidden="1" thickBot="1" x14ac:dyDescent="0.25">
      <c r="A90" s="148" t="s">
        <v>172</v>
      </c>
      <c r="B90" s="87"/>
      <c r="C90" s="81">
        <v>80</v>
      </c>
      <c r="D90" s="80" t="s">
        <v>37</v>
      </c>
      <c r="E90" s="80" t="s">
        <v>173</v>
      </c>
      <c r="F90" s="107"/>
      <c r="G90" s="108"/>
      <c r="H90" s="105"/>
      <c r="I90" s="125">
        <f>'3-Questionnaire'!K90</f>
        <v>0</v>
      </c>
      <c r="J90" s="112">
        <f>'3-Questionnaire'!L90</f>
        <v>0</v>
      </c>
      <c r="K90" s="105">
        <f>'3-Questionnaire'!M90</f>
        <v>0</v>
      </c>
      <c r="L90" s="105">
        <f>'3-Questionnaire'!N90</f>
        <v>0</v>
      </c>
      <c r="M90" s="108">
        <f>'3-Questionnaire'!O90</f>
        <v>0</v>
      </c>
      <c r="N90" s="108">
        <f>'3-Questionnaire'!P90</f>
        <v>0</v>
      </c>
      <c r="O90" s="108"/>
      <c r="P90" s="109"/>
      <c r="Q90" s="276">
        <v>22</v>
      </c>
      <c r="R90" s="276">
        <v>33</v>
      </c>
      <c r="S90" s="276">
        <v>443</v>
      </c>
      <c r="T90" s="276">
        <v>44</v>
      </c>
      <c r="U90" s="128">
        <f t="shared" si="5"/>
        <v>542</v>
      </c>
      <c r="V90" s="252"/>
      <c r="W90" s="253"/>
    </row>
    <row r="91" spans="1:28" s="124" customFormat="1" ht="13.5" hidden="1" thickBot="1" x14ac:dyDescent="0.25">
      <c r="A91" s="148" t="s">
        <v>174</v>
      </c>
      <c r="B91" s="87"/>
      <c r="C91" s="81">
        <v>25</v>
      </c>
      <c r="D91" s="80" t="s">
        <v>37</v>
      </c>
      <c r="E91" s="80" t="s">
        <v>50</v>
      </c>
      <c r="F91" s="107"/>
      <c r="G91" s="108"/>
      <c r="H91" s="105"/>
      <c r="I91" s="125">
        <f>'3-Questionnaire'!K91</f>
        <v>0</v>
      </c>
      <c r="J91" s="105">
        <f>'3-Questionnaire'!L91</f>
        <v>0</v>
      </c>
      <c r="K91" s="112">
        <f>'3-Questionnaire'!M91</f>
        <v>0</v>
      </c>
      <c r="L91" s="105">
        <f>'3-Questionnaire'!N91</f>
        <v>0</v>
      </c>
      <c r="M91" s="108">
        <f>'3-Questionnaire'!O91</f>
        <v>0</v>
      </c>
      <c r="N91" s="108">
        <f>'3-Questionnaire'!P91</f>
        <v>0</v>
      </c>
      <c r="O91" s="108"/>
      <c r="P91" s="109"/>
      <c r="Q91" s="276">
        <v>22</v>
      </c>
      <c r="R91" s="276">
        <v>33</v>
      </c>
      <c r="S91" s="276">
        <v>443</v>
      </c>
      <c r="T91" s="276">
        <v>44</v>
      </c>
      <c r="U91" s="128">
        <f t="shared" si="5"/>
        <v>542</v>
      </c>
      <c r="V91" s="252"/>
      <c r="W91" s="253"/>
    </row>
    <row r="92" spans="1:28" s="124" customFormat="1" ht="13.5" hidden="1" thickBot="1" x14ac:dyDescent="0.25">
      <c r="A92" s="148" t="s">
        <v>177</v>
      </c>
      <c r="B92" s="87"/>
      <c r="C92" s="81">
        <v>125</v>
      </c>
      <c r="D92" s="80" t="s">
        <v>37</v>
      </c>
      <c r="E92" s="80" t="s">
        <v>178</v>
      </c>
      <c r="F92" s="107"/>
      <c r="G92" s="108"/>
      <c r="H92" s="105"/>
      <c r="I92" s="106">
        <f>'3-Questionnaire'!K92</f>
        <v>0</v>
      </c>
      <c r="J92" s="105">
        <f>'3-Questionnaire'!L92</f>
        <v>0</v>
      </c>
      <c r="K92" s="105">
        <f>'3-Questionnaire'!M92</f>
        <v>0</v>
      </c>
      <c r="L92" s="105">
        <f>'3-Questionnaire'!N92</f>
        <v>0</v>
      </c>
      <c r="M92" s="118">
        <f>'3-Questionnaire'!O92</f>
        <v>0</v>
      </c>
      <c r="N92" s="108">
        <f>'3-Questionnaire'!P92</f>
        <v>0</v>
      </c>
      <c r="O92" s="108"/>
      <c r="P92" s="109"/>
      <c r="Q92" s="276">
        <v>22</v>
      </c>
      <c r="R92" s="276">
        <v>33</v>
      </c>
      <c r="S92" s="276">
        <v>443</v>
      </c>
      <c r="T92" s="276">
        <v>44</v>
      </c>
      <c r="U92" s="128">
        <f t="shared" si="5"/>
        <v>542</v>
      </c>
      <c r="V92" s="252"/>
      <c r="W92" s="253"/>
    </row>
    <row r="93" spans="1:28" s="90" customFormat="1" ht="13.5" hidden="1" thickBot="1" x14ac:dyDescent="0.25">
      <c r="A93" s="144" t="s">
        <v>179</v>
      </c>
      <c r="B93" s="84"/>
      <c r="C93" s="72">
        <v>60</v>
      </c>
      <c r="D93" s="59" t="s">
        <v>37</v>
      </c>
      <c r="E93" s="59" t="s">
        <v>180</v>
      </c>
      <c r="F93" s="96"/>
      <c r="G93" s="99"/>
      <c r="H93" s="105"/>
      <c r="I93" s="106">
        <f>'3-Questionnaire'!K95</f>
        <v>0</v>
      </c>
      <c r="J93" s="105">
        <f>'3-Questionnaire'!L95</f>
        <v>0</v>
      </c>
      <c r="K93" s="105">
        <f>'3-Questionnaire'!M95</f>
        <v>0</v>
      </c>
      <c r="L93" s="105">
        <f>'3-Questionnaire'!N95</f>
        <v>0</v>
      </c>
      <c r="M93" s="118">
        <f>'3-Questionnaire'!O95</f>
        <v>0</v>
      </c>
      <c r="N93" s="108">
        <f>'3-Questionnaire'!P95</f>
        <v>0</v>
      </c>
      <c r="O93" s="108"/>
      <c r="P93" s="109"/>
      <c r="Q93" s="276">
        <v>22</v>
      </c>
      <c r="R93" s="276">
        <v>33</v>
      </c>
      <c r="S93" s="276">
        <v>443</v>
      </c>
      <c r="T93" s="276">
        <v>44</v>
      </c>
      <c r="U93" s="128">
        <f t="shared" si="5"/>
        <v>542</v>
      </c>
      <c r="V93" s="252"/>
      <c r="W93" s="253"/>
    </row>
    <row r="94" spans="1:28" s="122" customFormat="1" hidden="1" x14ac:dyDescent="0.2">
      <c r="A94" s="144" t="s">
        <v>181</v>
      </c>
      <c r="B94" s="75"/>
      <c r="C94" s="72">
        <v>50</v>
      </c>
      <c r="D94" s="59" t="s">
        <v>37</v>
      </c>
      <c r="E94" s="59" t="s">
        <v>182</v>
      </c>
      <c r="F94" s="96"/>
      <c r="G94" s="99"/>
      <c r="H94" s="105"/>
      <c r="I94" s="106">
        <f>'3-Questionnaire'!K96</f>
        <v>0</v>
      </c>
      <c r="J94" s="105">
        <f>'3-Questionnaire'!L96</f>
        <v>0</v>
      </c>
      <c r="K94" s="105">
        <f>'3-Questionnaire'!M96</f>
        <v>0</v>
      </c>
      <c r="L94" s="105">
        <f>'3-Questionnaire'!N96</f>
        <v>0</v>
      </c>
      <c r="M94" s="108">
        <f>'3-Questionnaire'!O96</f>
        <v>0</v>
      </c>
      <c r="N94" s="108">
        <f>'3-Questionnaire'!P96</f>
        <v>0</v>
      </c>
      <c r="O94" s="108"/>
      <c r="P94" s="109"/>
      <c r="Q94" s="276">
        <v>22</v>
      </c>
      <c r="R94" s="276">
        <v>33</v>
      </c>
      <c r="S94" s="276">
        <v>443</v>
      </c>
      <c r="T94" s="276">
        <v>44</v>
      </c>
      <c r="U94" s="128">
        <f t="shared" si="5"/>
        <v>542</v>
      </c>
      <c r="V94" s="252"/>
      <c r="W94" s="253"/>
      <c r="X94" s="90"/>
      <c r="Y94" s="90"/>
      <c r="Z94" s="90"/>
      <c r="AA94" s="90"/>
      <c r="AB94" s="90"/>
    </row>
    <row r="95" spans="1:28" s="122" customFormat="1" x14ac:dyDescent="0.2">
      <c r="A95" s="77" t="s">
        <v>453</v>
      </c>
      <c r="B95" s="75"/>
      <c r="C95" s="72"/>
      <c r="D95" s="59"/>
      <c r="E95" s="59"/>
      <c r="F95" s="96"/>
      <c r="G95" s="99"/>
      <c r="H95" s="105"/>
      <c r="I95" s="106"/>
      <c r="J95" s="105"/>
      <c r="K95" s="105"/>
      <c r="L95" s="105"/>
      <c r="M95" s="108"/>
      <c r="N95" s="108"/>
      <c r="O95" s="108">
        <f>SUM(N96:N99)</f>
        <v>1306</v>
      </c>
      <c r="P95" s="109"/>
      <c r="Q95" s="256"/>
      <c r="R95" s="256"/>
      <c r="S95" s="256"/>
      <c r="T95" s="256"/>
      <c r="U95" s="128"/>
      <c r="V95" s="252"/>
      <c r="W95" s="253"/>
      <c r="X95" s="90"/>
      <c r="Y95" s="90"/>
      <c r="Z95" s="90"/>
      <c r="AA95" s="90"/>
      <c r="AB95" s="90"/>
    </row>
    <row r="96" spans="1:28" s="124" customFormat="1" x14ac:dyDescent="0.2">
      <c r="A96" s="148" t="s">
        <v>448</v>
      </c>
      <c r="B96" s="87" t="s">
        <v>175</v>
      </c>
      <c r="C96" s="81">
        <v>80</v>
      </c>
      <c r="D96" s="80" t="s">
        <v>37</v>
      </c>
      <c r="E96" s="80" t="s">
        <v>176</v>
      </c>
      <c r="F96" s="107"/>
      <c r="G96" s="108"/>
      <c r="H96" s="105"/>
      <c r="I96" s="106" t="e">
        <f>'3-Questionnaire'!#REF!</f>
        <v>#REF!</v>
      </c>
      <c r="J96" s="105" t="e">
        <f>'3-Questionnaire'!#REF!</f>
        <v>#REF!</v>
      </c>
      <c r="K96" s="105" t="e">
        <f>'3-Questionnaire'!#REF!</f>
        <v>#REF!</v>
      </c>
      <c r="L96" s="105" t="e">
        <f>'3-Questionnaire'!#REF!</f>
        <v>#REF!</v>
      </c>
      <c r="M96" s="108" t="e">
        <f>'3-Questionnaire'!#REF!</f>
        <v>#REF!</v>
      </c>
      <c r="N96" s="108">
        <f>'3-Questionnaire'!$P$98</f>
        <v>320</v>
      </c>
      <c r="O96" s="108"/>
      <c r="P96" s="109"/>
      <c r="Q96" s="276">
        <v>22</v>
      </c>
      <c r="R96" s="276">
        <v>33</v>
      </c>
      <c r="S96" s="276">
        <v>443</v>
      </c>
      <c r="T96" s="276">
        <v>44</v>
      </c>
      <c r="U96" s="128">
        <f>SUM(Q96:T96)</f>
        <v>542</v>
      </c>
      <c r="V96" s="252"/>
      <c r="W96" s="253"/>
    </row>
    <row r="97" spans="1:28" s="124" customFormat="1" x14ac:dyDescent="0.2">
      <c r="A97" s="366" t="s">
        <v>447</v>
      </c>
      <c r="B97" s="87"/>
      <c r="C97" s="81"/>
      <c r="D97" s="80"/>
      <c r="E97" s="80"/>
      <c r="F97" s="107"/>
      <c r="G97" s="108"/>
      <c r="H97" s="105"/>
      <c r="I97" s="106"/>
      <c r="J97" s="105"/>
      <c r="K97" s="105"/>
      <c r="L97" s="105"/>
      <c r="M97" s="108"/>
      <c r="N97" s="108">
        <f>'3-Questionnaire'!P99</f>
        <v>650</v>
      </c>
      <c r="O97" s="108"/>
      <c r="P97" s="109"/>
      <c r="Q97" s="276">
        <v>22</v>
      </c>
      <c r="R97" s="276">
        <v>33</v>
      </c>
      <c r="S97" s="276">
        <v>443</v>
      </c>
      <c r="T97" s="276">
        <v>44</v>
      </c>
      <c r="U97" s="128">
        <f>SUM(Q97:T97)</f>
        <v>542</v>
      </c>
      <c r="V97" s="252"/>
      <c r="W97" s="253"/>
    </row>
    <row r="98" spans="1:28" s="124" customFormat="1" x14ac:dyDescent="0.2">
      <c r="A98" s="366" t="s">
        <v>449</v>
      </c>
      <c r="B98" s="87"/>
      <c r="C98" s="81"/>
      <c r="D98" s="80"/>
      <c r="E98" s="80"/>
      <c r="F98" s="107"/>
      <c r="G98" s="108"/>
      <c r="H98" s="105"/>
      <c r="I98" s="106"/>
      <c r="J98" s="105"/>
      <c r="K98" s="105"/>
      <c r="L98" s="105"/>
      <c r="M98" s="108"/>
      <c r="N98" s="108">
        <f>'3-Questionnaire'!P100</f>
        <v>80</v>
      </c>
      <c r="O98" s="108"/>
      <c r="P98" s="109"/>
      <c r="Q98" s="276">
        <v>22</v>
      </c>
      <c r="R98" s="276">
        <v>33</v>
      </c>
      <c r="S98" s="276">
        <v>443</v>
      </c>
      <c r="T98" s="276">
        <v>44</v>
      </c>
      <c r="U98" s="128">
        <f>SUM(Q98:T98)</f>
        <v>542</v>
      </c>
      <c r="V98" s="252"/>
      <c r="W98" s="253"/>
    </row>
    <row r="99" spans="1:28" s="124" customFormat="1" x14ac:dyDescent="0.2">
      <c r="A99" s="366" t="s">
        <v>451</v>
      </c>
      <c r="B99" s="87"/>
      <c r="C99" s="81"/>
      <c r="D99" s="80"/>
      <c r="E99" s="80"/>
      <c r="F99" s="107"/>
      <c r="G99" s="108"/>
      <c r="H99" s="105"/>
      <c r="I99" s="106"/>
      <c r="J99" s="105"/>
      <c r="K99" s="105"/>
      <c r="L99" s="105"/>
      <c r="M99" s="108"/>
      <c r="N99" s="108">
        <f>'3-Questionnaire'!P101</f>
        <v>256</v>
      </c>
      <c r="O99" s="108"/>
      <c r="P99" s="109"/>
      <c r="Q99" s="276">
        <v>22</v>
      </c>
      <c r="R99" s="276">
        <v>33</v>
      </c>
      <c r="S99" s="276">
        <v>443</v>
      </c>
      <c r="T99" s="276">
        <v>44</v>
      </c>
      <c r="U99" s="128">
        <f>SUM(Q99:T99)</f>
        <v>542</v>
      </c>
      <c r="V99" s="252"/>
      <c r="W99" s="253"/>
    </row>
    <row r="100" spans="1:28" s="122" customFormat="1" x14ac:dyDescent="0.2">
      <c r="A100" s="149" t="s">
        <v>163</v>
      </c>
      <c r="B100" s="66"/>
      <c r="C100" s="82"/>
      <c r="D100" s="66"/>
      <c r="E100" s="66"/>
      <c r="F100" s="126"/>
      <c r="G100" s="127"/>
      <c r="H100" s="131"/>
      <c r="I100" s="258">
        <f>'3-Questionnaire'!K102</f>
        <v>0</v>
      </c>
      <c r="J100" s="121">
        <f>'3-Questionnaire'!L102</f>
        <v>0</v>
      </c>
      <c r="K100" s="121">
        <f>'3-Questionnaire'!M102</f>
        <v>0</v>
      </c>
      <c r="L100" s="121">
        <f>'3-Questionnaire'!N102</f>
        <v>0</v>
      </c>
      <c r="M100" s="127">
        <f>'3-Questionnaire'!O102</f>
        <v>0</v>
      </c>
      <c r="N100" s="127">
        <f>SUM(O95,O86)</f>
        <v>1306</v>
      </c>
      <c r="O100" s="127"/>
      <c r="P100" s="132"/>
      <c r="Q100" s="255"/>
      <c r="R100" s="255"/>
      <c r="S100" s="255"/>
      <c r="T100" s="255"/>
      <c r="U100" s="255"/>
      <c r="V100" s="253"/>
      <c r="W100" s="253"/>
    </row>
    <row r="101" spans="1:28" s="122" customFormat="1" x14ac:dyDescent="0.2">
      <c r="A101" s="149" t="s">
        <v>232</v>
      </c>
      <c r="B101" s="66"/>
      <c r="C101" s="76"/>
      <c r="D101" s="66"/>
      <c r="E101" s="66"/>
      <c r="F101" s="121"/>
      <c r="G101" s="68"/>
      <c r="H101" s="131"/>
      <c r="I101" s="258">
        <f>'3-Questionnaire'!K103</f>
        <v>0</v>
      </c>
      <c r="J101" s="121">
        <f>'3-Questionnaire'!L103</f>
        <v>0</v>
      </c>
      <c r="K101" s="121">
        <f>'3-Questionnaire'!M103</f>
        <v>0</v>
      </c>
      <c r="L101" s="131">
        <f>'3-Questionnaire'!N103</f>
        <v>0</v>
      </c>
      <c r="M101" s="68">
        <f>'3-Questionnaire'!O103</f>
        <v>0</v>
      </c>
      <c r="N101" s="127">
        <f>'3-Questionnaire'!P103</f>
        <v>457.09999999999997</v>
      </c>
      <c r="O101" s="127"/>
      <c r="P101" s="132"/>
      <c r="Q101" s="255"/>
      <c r="R101" s="255"/>
      <c r="S101" s="255"/>
      <c r="T101" s="255"/>
      <c r="U101" s="255"/>
      <c r="V101" s="253"/>
      <c r="W101" s="253"/>
    </row>
    <row r="102" spans="1:28" s="90" customFormat="1" x14ac:dyDescent="0.2">
      <c r="A102" s="149" t="s">
        <v>183</v>
      </c>
      <c r="B102" s="66"/>
      <c r="C102" s="76"/>
      <c r="D102" s="66"/>
      <c r="E102" s="66"/>
      <c r="F102" s="121"/>
      <c r="G102" s="68"/>
      <c r="H102" s="131"/>
      <c r="I102" s="258">
        <f>'3-Questionnaire'!K104</f>
        <v>0</v>
      </c>
      <c r="J102" s="121">
        <f>'3-Questionnaire'!L104</f>
        <v>0</v>
      </c>
      <c r="K102" s="121">
        <f>'3-Questionnaire'!M104</f>
        <v>0</v>
      </c>
      <c r="L102" s="131">
        <f>'3-Questionnaire'!N104</f>
        <v>0</v>
      </c>
      <c r="M102" s="68">
        <f>'3-Questionnaire'!O104</f>
        <v>0</v>
      </c>
      <c r="N102" s="127">
        <f>SUM(N100:N101)</f>
        <v>1763.1</v>
      </c>
      <c r="O102" s="259">
        <f>'3-Questionnaire'!Q104</f>
        <v>1763.1</v>
      </c>
      <c r="P102" s="248">
        <f>'3-Questionnaire'!R104</f>
        <v>0</v>
      </c>
      <c r="Q102" s="255"/>
      <c r="R102" s="255"/>
      <c r="S102" s="255"/>
      <c r="T102" s="255"/>
      <c r="U102" s="255"/>
      <c r="V102" s="260">
        <v>4800</v>
      </c>
      <c r="W102" s="253">
        <f>V102-O102</f>
        <v>3036.9</v>
      </c>
      <c r="X102" s="122"/>
      <c r="Y102" s="122"/>
      <c r="Z102" s="122"/>
      <c r="AA102" s="122"/>
      <c r="AB102" s="122"/>
    </row>
    <row r="103" spans="1:28" s="90" customFormat="1" ht="13.5" thickBot="1" x14ac:dyDescent="0.25">
      <c r="A103" s="150" t="s">
        <v>184</v>
      </c>
      <c r="B103" s="84"/>
      <c r="C103" s="71"/>
      <c r="D103" s="84"/>
      <c r="E103" s="84"/>
      <c r="F103" s="96"/>
      <c r="G103" s="99"/>
      <c r="H103" s="105"/>
      <c r="I103" s="106"/>
      <c r="J103" s="120"/>
      <c r="K103" s="120"/>
      <c r="L103" s="105"/>
      <c r="M103" s="108"/>
      <c r="N103" s="108">
        <f>'3-Questionnaire'!P105</f>
        <v>0</v>
      </c>
      <c r="O103" s="108">
        <f>SUM(N103:N132)</f>
        <v>4020</v>
      </c>
      <c r="P103" s="109">
        <f>'3-Questionnaire'!R105</f>
        <v>0</v>
      </c>
      <c r="Q103" s="128"/>
      <c r="R103" s="128"/>
      <c r="S103" s="128"/>
      <c r="T103" s="128"/>
      <c r="U103" s="128"/>
      <c r="V103" s="252"/>
      <c r="W103" s="253"/>
    </row>
    <row r="104" spans="1:28" s="90" customFormat="1" ht="13.5" thickBot="1" x14ac:dyDescent="0.25">
      <c r="A104" s="151" t="s">
        <v>185</v>
      </c>
      <c r="B104" s="84" t="s">
        <v>186</v>
      </c>
      <c r="C104" s="72">
        <f>68*112</f>
        <v>7616</v>
      </c>
      <c r="D104" s="59" t="s">
        <v>37</v>
      </c>
      <c r="E104" s="59"/>
      <c r="F104" s="96"/>
      <c r="G104" s="99"/>
      <c r="H104" s="105"/>
      <c r="I104" s="106"/>
      <c r="J104" s="120">
        <f>M104*6</f>
        <v>0</v>
      </c>
      <c r="K104" s="120">
        <f>L104*3</f>
        <v>0</v>
      </c>
      <c r="L104" s="105">
        <f>M104*12</f>
        <v>0</v>
      </c>
      <c r="M104" s="118"/>
      <c r="N104" s="108">
        <f>'3-Questionnaire'!P106</f>
        <v>0</v>
      </c>
      <c r="O104" s="108"/>
      <c r="P104" s="109"/>
      <c r="Q104" s="276">
        <v>22</v>
      </c>
      <c r="R104" s="276">
        <v>33</v>
      </c>
      <c r="S104" s="276">
        <v>443</v>
      </c>
      <c r="T104" s="276">
        <v>44</v>
      </c>
      <c r="U104" s="128">
        <f t="shared" ref="U104:U132" si="6">SUM(Q104:T104)</f>
        <v>542</v>
      </c>
      <c r="V104" s="252"/>
      <c r="W104" s="253">
        <f t="shared" ref="W104:W132" si="7">U104-N104</f>
        <v>542</v>
      </c>
    </row>
    <row r="105" spans="1:28" s="90" customFormat="1" ht="13.5" thickBot="1" x14ac:dyDescent="0.25">
      <c r="A105" s="151" t="s">
        <v>187</v>
      </c>
      <c r="B105" s="84" t="s">
        <v>188</v>
      </c>
      <c r="C105" s="72">
        <f>83.67*112</f>
        <v>9371.0400000000009</v>
      </c>
      <c r="D105" s="59" t="s">
        <v>37</v>
      </c>
      <c r="E105" s="59"/>
      <c r="F105" s="96"/>
      <c r="G105" s="99"/>
      <c r="H105" s="105"/>
      <c r="I105" s="106"/>
      <c r="J105" s="120">
        <f>M105*8</f>
        <v>0</v>
      </c>
      <c r="K105" s="120">
        <f>L105*3</f>
        <v>0</v>
      </c>
      <c r="L105" s="105">
        <f>M105*16</f>
        <v>0</v>
      </c>
      <c r="M105" s="118"/>
      <c r="N105" s="108">
        <f>'3-Questionnaire'!P107</f>
        <v>0</v>
      </c>
      <c r="O105" s="108"/>
      <c r="P105" s="109"/>
      <c r="Q105" s="276">
        <v>22</v>
      </c>
      <c r="R105" s="276">
        <v>33</v>
      </c>
      <c r="S105" s="276">
        <v>443</v>
      </c>
      <c r="T105" s="276">
        <v>44</v>
      </c>
      <c r="U105" s="128">
        <f t="shared" si="6"/>
        <v>542</v>
      </c>
      <c r="V105" s="252"/>
      <c r="W105" s="253">
        <f t="shared" si="7"/>
        <v>542</v>
      </c>
    </row>
    <row r="106" spans="1:28" s="90" customFormat="1" x14ac:dyDescent="0.2">
      <c r="A106" s="151" t="s">
        <v>189</v>
      </c>
      <c r="B106" s="84"/>
      <c r="C106" s="72">
        <v>61</v>
      </c>
      <c r="D106" s="59" t="s">
        <v>37</v>
      </c>
      <c r="E106" s="59" t="s">
        <v>180</v>
      </c>
      <c r="F106" s="96"/>
      <c r="G106" s="99"/>
      <c r="H106" s="105"/>
      <c r="I106" s="106"/>
      <c r="J106" s="120"/>
      <c r="K106" s="120"/>
      <c r="L106" s="105"/>
      <c r="M106" s="108"/>
      <c r="N106" s="108">
        <f>'3-Questionnaire'!P108</f>
        <v>0</v>
      </c>
      <c r="O106" s="108"/>
      <c r="P106" s="109"/>
      <c r="Q106" s="276">
        <v>22</v>
      </c>
      <c r="R106" s="276">
        <v>33</v>
      </c>
      <c r="S106" s="276">
        <v>443</v>
      </c>
      <c r="T106" s="276">
        <v>44</v>
      </c>
      <c r="U106" s="128">
        <f t="shared" si="6"/>
        <v>542</v>
      </c>
      <c r="V106" s="252"/>
      <c r="W106" s="253">
        <f t="shared" si="7"/>
        <v>542</v>
      </c>
    </row>
    <row r="107" spans="1:28" s="90" customFormat="1" ht="13.5" thickBot="1" x14ac:dyDescent="0.25">
      <c r="A107" s="145" t="s">
        <v>190</v>
      </c>
      <c r="B107" s="84"/>
      <c r="C107" s="72"/>
      <c r="D107" s="59"/>
      <c r="E107" s="59"/>
      <c r="F107" s="96"/>
      <c r="G107" s="99"/>
      <c r="H107" s="105"/>
      <c r="I107" s="117"/>
      <c r="J107" s="120"/>
      <c r="K107" s="120"/>
      <c r="L107" s="105"/>
      <c r="M107" s="108"/>
      <c r="N107" s="108">
        <f>'3-Questionnaire'!P109</f>
        <v>0</v>
      </c>
      <c r="O107" s="108"/>
      <c r="P107" s="109"/>
      <c r="Q107" s="276">
        <v>22</v>
      </c>
      <c r="R107" s="276">
        <v>33</v>
      </c>
      <c r="S107" s="276">
        <v>443</v>
      </c>
      <c r="T107" s="276">
        <v>44</v>
      </c>
      <c r="U107" s="128">
        <f t="shared" si="6"/>
        <v>542</v>
      </c>
      <c r="V107" s="252"/>
      <c r="W107" s="253">
        <f t="shared" si="7"/>
        <v>542</v>
      </c>
    </row>
    <row r="108" spans="1:28" s="90" customFormat="1" ht="13.5" thickBot="1" x14ac:dyDescent="0.25">
      <c r="A108" s="144" t="s">
        <v>92</v>
      </c>
      <c r="B108" s="84" t="s">
        <v>93</v>
      </c>
      <c r="C108" s="72">
        <v>8</v>
      </c>
      <c r="D108" s="59" t="s">
        <v>37</v>
      </c>
      <c r="E108" s="59" t="s">
        <v>94</v>
      </c>
      <c r="F108" s="96"/>
      <c r="G108" s="99"/>
      <c r="H108" s="105"/>
      <c r="I108" s="113">
        <f>'3-Questionnaire'!K110</f>
        <v>0</v>
      </c>
      <c r="J108" s="105"/>
      <c r="K108" s="105"/>
      <c r="L108" s="105"/>
      <c r="M108" s="114">
        <f>M112*I108*I111</f>
        <v>0</v>
      </c>
      <c r="N108" s="108">
        <f>'3-Questionnaire'!P110</f>
        <v>0</v>
      </c>
      <c r="O108" s="108"/>
      <c r="P108" s="109"/>
      <c r="Q108" s="276">
        <v>22</v>
      </c>
      <c r="R108" s="276">
        <v>33</v>
      </c>
      <c r="S108" s="276">
        <v>443</v>
      </c>
      <c r="T108" s="276">
        <v>44</v>
      </c>
      <c r="U108" s="128">
        <f t="shared" si="6"/>
        <v>542</v>
      </c>
      <c r="V108" s="252"/>
      <c r="W108" s="253">
        <f t="shared" si="7"/>
        <v>542</v>
      </c>
    </row>
    <row r="109" spans="1:28" s="90" customFormat="1" ht="13.5" thickBot="1" x14ac:dyDescent="0.25">
      <c r="A109" s="144" t="s">
        <v>95</v>
      </c>
      <c r="B109" s="84" t="s">
        <v>96</v>
      </c>
      <c r="C109" s="72">
        <v>10</v>
      </c>
      <c r="D109" s="59" t="s">
        <v>37</v>
      </c>
      <c r="E109" s="59" t="s">
        <v>97</v>
      </c>
      <c r="F109" s="96"/>
      <c r="G109" s="99"/>
      <c r="H109" s="105"/>
      <c r="I109" s="115">
        <f>'3-Questionnaire'!K111</f>
        <v>1</v>
      </c>
      <c r="J109" s="105"/>
      <c r="K109" s="105"/>
      <c r="L109" s="105"/>
      <c r="M109" s="114">
        <f>M112*I109*I111</f>
        <v>0</v>
      </c>
      <c r="N109" s="108">
        <f>'3-Questionnaire'!P111</f>
        <v>300</v>
      </c>
      <c r="O109" s="108"/>
      <c r="P109" s="109"/>
      <c r="Q109" s="276">
        <v>22</v>
      </c>
      <c r="R109" s="276">
        <v>33</v>
      </c>
      <c r="S109" s="276">
        <v>443</v>
      </c>
      <c r="T109" s="276">
        <v>44</v>
      </c>
      <c r="U109" s="128">
        <f t="shared" si="6"/>
        <v>542</v>
      </c>
      <c r="V109" s="252"/>
      <c r="W109" s="253">
        <f t="shared" si="7"/>
        <v>242</v>
      </c>
    </row>
    <row r="110" spans="1:28" s="90" customFormat="1" ht="13.5" thickBot="1" x14ac:dyDescent="0.25">
      <c r="A110" s="146" t="s">
        <v>98</v>
      </c>
      <c r="B110" s="84" t="s">
        <v>191</v>
      </c>
      <c r="C110" s="71"/>
      <c r="D110" s="59"/>
      <c r="E110" s="59"/>
      <c r="F110" s="96"/>
      <c r="G110" s="99"/>
      <c r="H110" s="105"/>
      <c r="I110" s="113">
        <f>'3-Questionnaire'!K112</f>
        <v>0</v>
      </c>
      <c r="J110" s="105"/>
      <c r="K110" s="105"/>
      <c r="L110" s="105"/>
      <c r="M110" s="108">
        <f>$I110*M112</f>
        <v>0</v>
      </c>
      <c r="N110" s="108">
        <f>'3-Questionnaire'!P112</f>
        <v>0</v>
      </c>
      <c r="O110" s="108"/>
      <c r="P110" s="109"/>
      <c r="Q110" s="276">
        <v>22</v>
      </c>
      <c r="R110" s="276">
        <v>33</v>
      </c>
      <c r="S110" s="276">
        <v>443</v>
      </c>
      <c r="T110" s="276">
        <v>44</v>
      </c>
      <c r="U110" s="128">
        <f t="shared" si="6"/>
        <v>542</v>
      </c>
      <c r="V110" s="252"/>
      <c r="W110" s="253">
        <f t="shared" si="7"/>
        <v>542</v>
      </c>
    </row>
    <row r="111" spans="1:28" s="90" customFormat="1" ht="13.5" thickBot="1" x14ac:dyDescent="0.25">
      <c r="A111" s="146" t="s">
        <v>100</v>
      </c>
      <c r="B111" s="84"/>
      <c r="C111" s="71"/>
      <c r="D111" s="59"/>
      <c r="E111" s="59"/>
      <c r="F111" s="96"/>
      <c r="G111" s="99"/>
      <c r="H111" s="105"/>
      <c r="I111" s="115">
        <f>'3-Questionnaire'!K113</f>
        <v>1</v>
      </c>
      <c r="J111" s="105"/>
      <c r="K111" s="105"/>
      <c r="L111" s="105"/>
      <c r="M111" s="116">
        <f>$I111*M112</f>
        <v>0</v>
      </c>
      <c r="N111" s="108">
        <f>'3-Questionnaire'!P113</f>
        <v>0</v>
      </c>
      <c r="O111" s="108"/>
      <c r="P111" s="109"/>
      <c r="Q111" s="276">
        <v>22</v>
      </c>
      <c r="R111" s="276">
        <v>33</v>
      </c>
      <c r="S111" s="276">
        <v>443</v>
      </c>
      <c r="T111" s="276">
        <v>44</v>
      </c>
      <c r="U111" s="128">
        <f t="shared" si="6"/>
        <v>542</v>
      </c>
      <c r="V111" s="252"/>
      <c r="W111" s="253">
        <f t="shared" si="7"/>
        <v>542</v>
      </c>
    </row>
    <row r="112" spans="1:28" s="90" customFormat="1" ht="13.5" thickBot="1" x14ac:dyDescent="0.25">
      <c r="A112" s="146" t="s">
        <v>102</v>
      </c>
      <c r="B112" s="84"/>
      <c r="C112" s="72"/>
      <c r="D112" s="59"/>
      <c r="E112" s="59"/>
      <c r="F112" s="96"/>
      <c r="G112" s="99"/>
      <c r="H112" s="105"/>
      <c r="I112" s="117">
        <f>'3-Questionnaire'!K114</f>
        <v>1</v>
      </c>
      <c r="J112" s="105"/>
      <c r="K112" s="105"/>
      <c r="L112" s="105"/>
      <c r="M112" s="118"/>
      <c r="N112" s="108">
        <f>'3-Questionnaire'!P114</f>
        <v>0</v>
      </c>
      <c r="O112" s="108"/>
      <c r="P112" s="109"/>
      <c r="Q112" s="276">
        <v>22</v>
      </c>
      <c r="R112" s="276">
        <v>33</v>
      </c>
      <c r="S112" s="276">
        <v>443</v>
      </c>
      <c r="T112" s="276">
        <v>44</v>
      </c>
      <c r="U112" s="128">
        <f t="shared" si="6"/>
        <v>542</v>
      </c>
      <c r="V112" s="252"/>
      <c r="W112" s="253">
        <f t="shared" si="7"/>
        <v>542</v>
      </c>
    </row>
    <row r="113" spans="1:23" s="90" customFormat="1" x14ac:dyDescent="0.2">
      <c r="A113" s="144" t="s">
        <v>104</v>
      </c>
      <c r="B113" s="84" t="s">
        <v>105</v>
      </c>
      <c r="C113" s="72">
        <v>35</v>
      </c>
      <c r="D113" s="59" t="s">
        <v>37</v>
      </c>
      <c r="E113" s="59" t="s">
        <v>106</v>
      </c>
      <c r="F113" s="96"/>
      <c r="G113" s="99"/>
      <c r="H113" s="105"/>
      <c r="I113" s="106"/>
      <c r="J113" s="105"/>
      <c r="K113" s="105"/>
      <c r="L113" s="105"/>
      <c r="M113" s="108">
        <f>M112/20</f>
        <v>0</v>
      </c>
      <c r="N113" s="108">
        <f>'3-Questionnaire'!P115</f>
        <v>105</v>
      </c>
      <c r="O113" s="108"/>
      <c r="P113" s="109"/>
      <c r="Q113" s="276">
        <v>22</v>
      </c>
      <c r="R113" s="276">
        <v>33</v>
      </c>
      <c r="S113" s="276">
        <v>443</v>
      </c>
      <c r="T113" s="276">
        <v>44</v>
      </c>
      <c r="U113" s="128">
        <f t="shared" si="6"/>
        <v>542</v>
      </c>
      <c r="V113" s="252"/>
      <c r="W113" s="253">
        <f t="shared" si="7"/>
        <v>437</v>
      </c>
    </row>
    <row r="114" spans="1:23" s="90" customFormat="1" x14ac:dyDescent="0.2">
      <c r="A114" s="144" t="s">
        <v>113</v>
      </c>
      <c r="B114" s="84" t="s">
        <v>114</v>
      </c>
      <c r="C114" s="95">
        <v>0.5</v>
      </c>
      <c r="D114" s="58"/>
      <c r="E114" s="58"/>
      <c r="F114" s="128"/>
      <c r="G114" s="99"/>
      <c r="H114" s="105"/>
      <c r="I114" s="106"/>
      <c r="J114" s="105"/>
      <c r="K114" s="105"/>
      <c r="L114" s="105"/>
      <c r="M114" s="108"/>
      <c r="N114" s="108">
        <f>'3-Questionnaire'!P116</f>
        <v>202.5</v>
      </c>
      <c r="O114" s="108"/>
      <c r="P114" s="109"/>
      <c r="Q114" s="276">
        <v>22</v>
      </c>
      <c r="R114" s="276">
        <v>33</v>
      </c>
      <c r="S114" s="276">
        <v>443</v>
      </c>
      <c r="T114" s="276">
        <v>44</v>
      </c>
      <c r="U114" s="128">
        <f t="shared" si="6"/>
        <v>542</v>
      </c>
      <c r="V114" s="252"/>
      <c r="W114" s="253">
        <f t="shared" si="7"/>
        <v>339.5</v>
      </c>
    </row>
    <row r="115" spans="1:23" s="90" customFormat="1" x14ac:dyDescent="0.2">
      <c r="A115" s="144" t="s">
        <v>107</v>
      </c>
      <c r="B115" s="84" t="s">
        <v>108</v>
      </c>
      <c r="C115" s="72">
        <v>50</v>
      </c>
      <c r="D115" s="59" t="s">
        <v>37</v>
      </c>
      <c r="E115" s="59" t="s">
        <v>109</v>
      </c>
      <c r="F115" s="96"/>
      <c r="G115" s="99"/>
      <c r="H115" s="105"/>
      <c r="I115" s="106"/>
      <c r="J115" s="105"/>
      <c r="K115" s="105"/>
      <c r="L115" s="105"/>
      <c r="M115" s="108">
        <f>ROUND(M112/30,0)</f>
        <v>0</v>
      </c>
      <c r="N115" s="108">
        <f>'3-Questionnaire'!P117</f>
        <v>150</v>
      </c>
      <c r="O115" s="108"/>
      <c r="P115" s="109"/>
      <c r="Q115" s="276">
        <v>22</v>
      </c>
      <c r="R115" s="276">
        <v>33</v>
      </c>
      <c r="S115" s="276">
        <v>443</v>
      </c>
      <c r="T115" s="276">
        <v>44</v>
      </c>
      <c r="U115" s="128">
        <f t="shared" si="6"/>
        <v>542</v>
      </c>
      <c r="V115" s="252"/>
      <c r="W115" s="253">
        <f t="shared" si="7"/>
        <v>392</v>
      </c>
    </row>
    <row r="116" spans="1:23" s="90" customFormat="1" ht="13.5" thickBot="1" x14ac:dyDescent="0.25">
      <c r="A116" s="145" t="s">
        <v>193</v>
      </c>
      <c r="B116" s="84"/>
      <c r="C116" s="72"/>
      <c r="D116" s="59"/>
      <c r="E116" s="59"/>
      <c r="F116" s="96"/>
      <c r="G116" s="99"/>
      <c r="H116" s="105"/>
      <c r="I116" s="106"/>
      <c r="J116" s="120"/>
      <c r="K116" s="120"/>
      <c r="L116" s="105"/>
      <c r="M116" s="108"/>
      <c r="N116" s="108">
        <f>'3-Questionnaire'!P118</f>
        <v>0</v>
      </c>
      <c r="O116" s="108"/>
      <c r="P116" s="109"/>
      <c r="Q116" s="276">
        <v>22</v>
      </c>
      <c r="R116" s="276">
        <v>33</v>
      </c>
      <c r="S116" s="276">
        <v>443</v>
      </c>
      <c r="T116" s="276">
        <v>44</v>
      </c>
      <c r="U116" s="128">
        <f t="shared" si="6"/>
        <v>542</v>
      </c>
      <c r="V116" s="252"/>
      <c r="W116" s="253">
        <f t="shared" si="7"/>
        <v>542</v>
      </c>
    </row>
    <row r="117" spans="1:23" s="90" customFormat="1" ht="13.5" thickBot="1" x14ac:dyDescent="0.25">
      <c r="A117" s="144" t="s">
        <v>92</v>
      </c>
      <c r="B117" s="84" t="s">
        <v>93</v>
      </c>
      <c r="C117" s="72">
        <v>8</v>
      </c>
      <c r="D117" s="59" t="s">
        <v>37</v>
      </c>
      <c r="E117" s="59" t="s">
        <v>94</v>
      </c>
      <c r="F117" s="96"/>
      <c r="G117" s="99"/>
      <c r="H117" s="105"/>
      <c r="I117" s="113">
        <f>'3-Questionnaire'!K119</f>
        <v>0</v>
      </c>
      <c r="J117" s="105"/>
      <c r="K117" s="105"/>
      <c r="L117" s="105"/>
      <c r="M117" s="114">
        <f>M121*I117*I120</f>
        <v>0</v>
      </c>
      <c r="N117" s="108">
        <f>'3-Questionnaire'!P119</f>
        <v>0</v>
      </c>
      <c r="O117" s="108"/>
      <c r="P117" s="109"/>
      <c r="Q117" s="276">
        <v>22</v>
      </c>
      <c r="R117" s="276">
        <v>33</v>
      </c>
      <c r="S117" s="276">
        <v>443</v>
      </c>
      <c r="T117" s="276">
        <v>44</v>
      </c>
      <c r="U117" s="128">
        <f t="shared" si="6"/>
        <v>542</v>
      </c>
      <c r="V117" s="252"/>
      <c r="W117" s="253">
        <f t="shared" si="7"/>
        <v>542</v>
      </c>
    </row>
    <row r="118" spans="1:23" s="90" customFormat="1" ht="13.5" thickBot="1" x14ac:dyDescent="0.25">
      <c r="A118" s="144" t="s">
        <v>95</v>
      </c>
      <c r="B118" s="84" t="s">
        <v>96</v>
      </c>
      <c r="C118" s="72">
        <v>10</v>
      </c>
      <c r="D118" s="59" t="s">
        <v>37</v>
      </c>
      <c r="E118" s="59" t="s">
        <v>97</v>
      </c>
      <c r="F118" s="96"/>
      <c r="G118" s="99"/>
      <c r="H118" s="105"/>
      <c r="I118" s="115">
        <f>'3-Questionnaire'!K120</f>
        <v>1</v>
      </c>
      <c r="J118" s="105"/>
      <c r="K118" s="105"/>
      <c r="L118" s="105"/>
      <c r="M118" s="114">
        <f>M121*I118*I120</f>
        <v>30</v>
      </c>
      <c r="N118" s="108">
        <f>'3-Questionnaire'!P120</f>
        <v>300</v>
      </c>
      <c r="O118" s="108"/>
      <c r="P118" s="109"/>
      <c r="Q118" s="276">
        <v>22</v>
      </c>
      <c r="R118" s="276">
        <v>33</v>
      </c>
      <c r="S118" s="276">
        <v>443</v>
      </c>
      <c r="T118" s="276">
        <v>44</v>
      </c>
      <c r="U118" s="128">
        <f t="shared" si="6"/>
        <v>542</v>
      </c>
      <c r="V118" s="252"/>
      <c r="W118" s="253">
        <f t="shared" si="7"/>
        <v>242</v>
      </c>
    </row>
    <row r="119" spans="1:23" s="90" customFormat="1" ht="13.5" thickBot="1" x14ac:dyDescent="0.25">
      <c r="A119" s="146" t="s">
        <v>98</v>
      </c>
      <c r="B119" s="84" t="s">
        <v>191</v>
      </c>
      <c r="C119" s="71"/>
      <c r="D119" s="59"/>
      <c r="E119" s="59"/>
      <c r="F119" s="96"/>
      <c r="G119" s="99"/>
      <c r="H119" s="105"/>
      <c r="I119" s="113">
        <f>'3-Questionnaire'!K121</f>
        <v>0</v>
      </c>
      <c r="J119" s="105"/>
      <c r="K119" s="105"/>
      <c r="L119" s="105"/>
      <c r="M119" s="108">
        <f>$I119*M121</f>
        <v>0</v>
      </c>
      <c r="N119" s="108">
        <f>'3-Questionnaire'!P121</f>
        <v>0</v>
      </c>
      <c r="O119" s="108"/>
      <c r="P119" s="109"/>
      <c r="Q119" s="276">
        <v>22</v>
      </c>
      <c r="R119" s="276">
        <v>33</v>
      </c>
      <c r="S119" s="276">
        <v>443</v>
      </c>
      <c r="T119" s="276">
        <v>44</v>
      </c>
      <c r="U119" s="128">
        <f t="shared" si="6"/>
        <v>542</v>
      </c>
      <c r="V119" s="252"/>
      <c r="W119" s="253">
        <f t="shared" si="7"/>
        <v>542</v>
      </c>
    </row>
    <row r="120" spans="1:23" s="90" customFormat="1" ht="13.5" thickBot="1" x14ac:dyDescent="0.25">
      <c r="A120" s="146" t="s">
        <v>100</v>
      </c>
      <c r="B120" s="84"/>
      <c r="C120" s="71"/>
      <c r="D120" s="59"/>
      <c r="E120" s="59"/>
      <c r="F120" s="96"/>
      <c r="G120" s="99"/>
      <c r="H120" s="105"/>
      <c r="I120" s="115">
        <f>'3-Questionnaire'!K122</f>
        <v>1</v>
      </c>
      <c r="J120" s="105"/>
      <c r="K120" s="105"/>
      <c r="L120" s="105"/>
      <c r="M120" s="116">
        <f>$I120*M121</f>
        <v>30</v>
      </c>
      <c r="N120" s="108">
        <f>'3-Questionnaire'!P122</f>
        <v>0</v>
      </c>
      <c r="O120" s="108"/>
      <c r="P120" s="109"/>
      <c r="Q120" s="276">
        <v>22</v>
      </c>
      <c r="R120" s="276">
        <v>33</v>
      </c>
      <c r="S120" s="276">
        <v>443</v>
      </c>
      <c r="T120" s="276">
        <v>44</v>
      </c>
      <c r="U120" s="128">
        <f t="shared" si="6"/>
        <v>542</v>
      </c>
      <c r="V120" s="252"/>
      <c r="W120" s="253">
        <f t="shared" si="7"/>
        <v>542</v>
      </c>
    </row>
    <row r="121" spans="1:23" s="90" customFormat="1" ht="13.5" thickBot="1" x14ac:dyDescent="0.25">
      <c r="A121" s="146" t="s">
        <v>102</v>
      </c>
      <c r="B121" s="84"/>
      <c r="C121" s="72"/>
      <c r="D121" s="59"/>
      <c r="E121" s="59"/>
      <c r="F121" s="96"/>
      <c r="G121" s="99"/>
      <c r="H121" s="105"/>
      <c r="I121" s="117">
        <f>'3-Questionnaire'!K123</f>
        <v>1</v>
      </c>
      <c r="J121" s="105"/>
      <c r="K121" s="105"/>
      <c r="L121" s="105"/>
      <c r="M121" s="118">
        <f>'3-Questionnaire'!$O$123</f>
        <v>30</v>
      </c>
      <c r="N121" s="108">
        <f>'3-Questionnaire'!P123</f>
        <v>0</v>
      </c>
      <c r="O121" s="108"/>
      <c r="P121" s="109"/>
      <c r="Q121" s="276">
        <v>22</v>
      </c>
      <c r="R121" s="276">
        <v>33</v>
      </c>
      <c r="S121" s="276">
        <v>443</v>
      </c>
      <c r="T121" s="276">
        <v>44</v>
      </c>
      <c r="U121" s="128">
        <f t="shared" si="6"/>
        <v>542</v>
      </c>
      <c r="V121" s="252"/>
      <c r="W121" s="253">
        <f t="shared" si="7"/>
        <v>542</v>
      </c>
    </row>
    <row r="122" spans="1:23" s="90" customFormat="1" x14ac:dyDescent="0.2">
      <c r="A122" s="144" t="s">
        <v>104</v>
      </c>
      <c r="B122" s="84" t="s">
        <v>192</v>
      </c>
      <c r="C122" s="72">
        <v>35</v>
      </c>
      <c r="D122" s="59" t="s">
        <v>37</v>
      </c>
      <c r="E122" s="59" t="s">
        <v>106</v>
      </c>
      <c r="F122" s="96"/>
      <c r="G122" s="99"/>
      <c r="H122" s="105"/>
      <c r="I122" s="106"/>
      <c r="J122" s="105"/>
      <c r="K122" s="105"/>
      <c r="L122" s="105"/>
      <c r="M122" s="108">
        <f>M121/20</f>
        <v>1.5</v>
      </c>
      <c r="N122" s="108">
        <f>'3-Questionnaire'!P124</f>
        <v>105</v>
      </c>
      <c r="O122" s="108"/>
      <c r="P122" s="109"/>
      <c r="Q122" s="276">
        <v>22</v>
      </c>
      <c r="R122" s="276">
        <v>33</v>
      </c>
      <c r="S122" s="276">
        <v>443</v>
      </c>
      <c r="T122" s="276">
        <v>44</v>
      </c>
      <c r="U122" s="128">
        <f t="shared" si="6"/>
        <v>542</v>
      </c>
      <c r="V122" s="252"/>
      <c r="W122" s="253">
        <f t="shared" si="7"/>
        <v>437</v>
      </c>
    </row>
    <row r="123" spans="1:23" s="90" customFormat="1" x14ac:dyDescent="0.2">
      <c r="A123" s="144" t="s">
        <v>113</v>
      </c>
      <c r="B123" s="84" t="s">
        <v>114</v>
      </c>
      <c r="C123" s="95">
        <v>0.5</v>
      </c>
      <c r="D123" s="58"/>
      <c r="E123" s="58"/>
      <c r="F123" s="128"/>
      <c r="G123" s="99"/>
      <c r="H123" s="105"/>
      <c r="I123" s="106"/>
      <c r="J123" s="105"/>
      <c r="K123" s="105"/>
      <c r="L123" s="105"/>
      <c r="M123" s="108"/>
      <c r="N123" s="108">
        <f>'3-Questionnaire'!P125</f>
        <v>202.5</v>
      </c>
      <c r="O123" s="108"/>
      <c r="P123" s="109"/>
      <c r="Q123" s="276">
        <v>22</v>
      </c>
      <c r="R123" s="276">
        <v>33</v>
      </c>
      <c r="S123" s="276">
        <v>443</v>
      </c>
      <c r="T123" s="276">
        <v>44</v>
      </c>
      <c r="U123" s="128">
        <f t="shared" si="6"/>
        <v>542</v>
      </c>
      <c r="V123" s="252"/>
      <c r="W123" s="253">
        <f t="shared" si="7"/>
        <v>339.5</v>
      </c>
    </row>
    <row r="124" spans="1:23" s="90" customFormat="1" ht="13.5" thickBot="1" x14ac:dyDescent="0.25">
      <c r="A124" s="144" t="s">
        <v>107</v>
      </c>
      <c r="B124" s="84" t="s">
        <v>108</v>
      </c>
      <c r="C124" s="72">
        <v>50</v>
      </c>
      <c r="D124" s="59" t="s">
        <v>37</v>
      </c>
      <c r="E124" s="59" t="s">
        <v>109</v>
      </c>
      <c r="F124" s="96"/>
      <c r="G124" s="99"/>
      <c r="H124" s="105"/>
      <c r="I124" s="106"/>
      <c r="J124" s="105"/>
      <c r="K124" s="105"/>
      <c r="L124" s="105"/>
      <c r="M124" s="108">
        <f>ROUND(M121/30,0)</f>
        <v>1</v>
      </c>
      <c r="N124" s="108">
        <f>'3-Questionnaire'!P126</f>
        <v>150</v>
      </c>
      <c r="O124" s="108"/>
      <c r="P124" s="109"/>
      <c r="Q124" s="276">
        <v>22</v>
      </c>
      <c r="R124" s="276">
        <v>33</v>
      </c>
      <c r="S124" s="276">
        <v>443</v>
      </c>
      <c r="T124" s="276">
        <v>44</v>
      </c>
      <c r="U124" s="128">
        <f t="shared" si="6"/>
        <v>542</v>
      </c>
      <c r="V124" s="252"/>
      <c r="W124" s="253">
        <f t="shared" si="7"/>
        <v>392</v>
      </c>
    </row>
    <row r="125" spans="1:23" s="90" customFormat="1" ht="13.5" thickBot="1" x14ac:dyDescent="0.25">
      <c r="A125" s="151" t="s">
        <v>194</v>
      </c>
      <c r="B125" s="84"/>
      <c r="C125" s="72">
        <v>160</v>
      </c>
      <c r="D125" s="59" t="s">
        <v>37</v>
      </c>
      <c r="E125" s="246" t="s">
        <v>195</v>
      </c>
      <c r="F125" s="96"/>
      <c r="G125" s="99"/>
      <c r="H125" s="105"/>
      <c r="I125" s="106"/>
      <c r="J125" s="120"/>
      <c r="K125" s="120"/>
      <c r="L125" s="105"/>
      <c r="M125" s="129">
        <f>'3-Questionnaire'!$O$127</f>
        <v>3</v>
      </c>
      <c r="N125" s="108">
        <f>'3-Questionnaire'!P127</f>
        <v>480</v>
      </c>
      <c r="O125" s="108"/>
      <c r="P125" s="109"/>
      <c r="Q125" s="276">
        <v>22</v>
      </c>
      <c r="R125" s="276">
        <v>33</v>
      </c>
      <c r="S125" s="276">
        <v>443</v>
      </c>
      <c r="T125" s="276">
        <v>44</v>
      </c>
      <c r="U125" s="128">
        <f t="shared" si="6"/>
        <v>542</v>
      </c>
      <c r="V125" s="252"/>
      <c r="W125" s="253">
        <f t="shared" si="7"/>
        <v>62</v>
      </c>
    </row>
    <row r="126" spans="1:23" s="90" customFormat="1" ht="13.5" thickBot="1" x14ac:dyDescent="0.25">
      <c r="A126" s="151" t="s">
        <v>196</v>
      </c>
      <c r="B126" s="84" t="s">
        <v>197</v>
      </c>
      <c r="C126" s="72">
        <v>60</v>
      </c>
      <c r="D126" s="59" t="s">
        <v>37</v>
      </c>
      <c r="E126" s="59" t="s">
        <v>198</v>
      </c>
      <c r="F126" s="96"/>
      <c r="G126" s="99"/>
      <c r="H126" s="105"/>
      <c r="I126" s="106"/>
      <c r="J126" s="120"/>
      <c r="K126" s="107"/>
      <c r="L126" s="130">
        <f>'3-Questionnaire'!$N$128</f>
        <v>18</v>
      </c>
      <c r="M126" s="101"/>
      <c r="N126" s="108">
        <f>'3-Questionnaire'!P128</f>
        <v>1530</v>
      </c>
      <c r="O126" s="108"/>
      <c r="P126" s="109"/>
      <c r="Q126" s="276">
        <v>22</v>
      </c>
      <c r="R126" s="276">
        <v>33</v>
      </c>
      <c r="S126" s="276">
        <v>443</v>
      </c>
      <c r="T126" s="276">
        <v>44</v>
      </c>
      <c r="U126" s="128">
        <f t="shared" si="6"/>
        <v>542</v>
      </c>
      <c r="V126" s="252"/>
      <c r="W126" s="253">
        <f t="shared" si="7"/>
        <v>-988</v>
      </c>
    </row>
    <row r="127" spans="1:23" s="90" customFormat="1" ht="13.5" thickBot="1" x14ac:dyDescent="0.25">
      <c r="A127" s="151" t="s">
        <v>199</v>
      </c>
      <c r="B127" s="84" t="s">
        <v>200</v>
      </c>
      <c r="C127" s="72">
        <v>100</v>
      </c>
      <c r="D127" s="59" t="s">
        <v>37</v>
      </c>
      <c r="E127" s="59" t="s">
        <v>180</v>
      </c>
      <c r="F127" s="96">
        <v>1</v>
      </c>
      <c r="G127" s="99"/>
      <c r="H127" s="105"/>
      <c r="I127" s="74"/>
      <c r="J127" s="107">
        <f t="shared" ref="J127:J132" si="8">M127</f>
        <v>0</v>
      </c>
      <c r="K127" s="107"/>
      <c r="L127" s="120">
        <f>M127</f>
        <v>0</v>
      </c>
      <c r="M127" s="129">
        <f>'3-Questionnaire'!O93</f>
        <v>0</v>
      </c>
      <c r="N127" s="108">
        <f>'3-Questionnaire'!P93</f>
        <v>0</v>
      </c>
      <c r="O127" s="108"/>
      <c r="P127" s="109"/>
      <c r="Q127" s="276">
        <v>22</v>
      </c>
      <c r="R127" s="276">
        <v>33</v>
      </c>
      <c r="S127" s="276">
        <v>443</v>
      </c>
      <c r="T127" s="276">
        <v>44</v>
      </c>
      <c r="U127" s="128">
        <f t="shared" si="6"/>
        <v>542</v>
      </c>
      <c r="V127" s="252"/>
      <c r="W127" s="253">
        <f t="shared" si="7"/>
        <v>542</v>
      </c>
    </row>
    <row r="128" spans="1:23" s="90" customFormat="1" ht="13.5" thickBot="1" x14ac:dyDescent="0.25">
      <c r="A128" s="151" t="s">
        <v>201</v>
      </c>
      <c r="B128" s="84" t="s">
        <v>200</v>
      </c>
      <c r="C128" s="72">
        <v>400</v>
      </c>
      <c r="D128" s="59" t="s">
        <v>37</v>
      </c>
      <c r="E128" s="59" t="s">
        <v>180</v>
      </c>
      <c r="F128" s="96"/>
      <c r="G128" s="99"/>
      <c r="H128" s="105"/>
      <c r="I128" s="74"/>
      <c r="J128" s="107">
        <f t="shared" si="8"/>
        <v>0</v>
      </c>
      <c r="K128" s="107"/>
      <c r="L128" s="120">
        <f>M128</f>
        <v>0</v>
      </c>
      <c r="M128" s="129">
        <f>'3-Questionnaire'!O94</f>
        <v>0</v>
      </c>
      <c r="N128" s="108">
        <f>'3-Questionnaire'!P94</f>
        <v>0</v>
      </c>
      <c r="O128" s="108"/>
      <c r="P128" s="109"/>
      <c r="Q128" s="276">
        <v>22</v>
      </c>
      <c r="R128" s="276">
        <v>33</v>
      </c>
      <c r="S128" s="276">
        <v>443</v>
      </c>
      <c r="T128" s="276">
        <v>44</v>
      </c>
      <c r="U128" s="128">
        <f t="shared" si="6"/>
        <v>542</v>
      </c>
      <c r="V128" s="252"/>
      <c r="W128" s="253">
        <f t="shared" si="7"/>
        <v>542</v>
      </c>
    </row>
    <row r="129" spans="1:119" s="90" customFormat="1" ht="13.5" thickBot="1" x14ac:dyDescent="0.25">
      <c r="A129" s="151" t="s">
        <v>202</v>
      </c>
      <c r="B129" s="84" t="s">
        <v>200</v>
      </c>
      <c r="C129" s="72">
        <v>120</v>
      </c>
      <c r="D129" s="59" t="s">
        <v>37</v>
      </c>
      <c r="E129" s="59" t="s">
        <v>180</v>
      </c>
      <c r="F129" s="96"/>
      <c r="G129" s="99"/>
      <c r="H129" s="105"/>
      <c r="I129" s="74"/>
      <c r="J129" s="107">
        <f t="shared" si="8"/>
        <v>1</v>
      </c>
      <c r="K129" s="107"/>
      <c r="L129" s="120">
        <f>M129</f>
        <v>1</v>
      </c>
      <c r="M129" s="129">
        <f>'3-Questionnaire'!O129</f>
        <v>1</v>
      </c>
      <c r="N129" s="108">
        <f>'3-Questionnaire'!P129</f>
        <v>120</v>
      </c>
      <c r="O129" s="108"/>
      <c r="P129" s="109"/>
      <c r="Q129" s="276">
        <v>22</v>
      </c>
      <c r="R129" s="276">
        <v>33</v>
      </c>
      <c r="S129" s="276">
        <v>443</v>
      </c>
      <c r="T129" s="276">
        <v>44</v>
      </c>
      <c r="U129" s="128">
        <f t="shared" si="6"/>
        <v>542</v>
      </c>
      <c r="V129" s="252"/>
      <c r="W129" s="253">
        <f t="shared" si="7"/>
        <v>422</v>
      </c>
    </row>
    <row r="130" spans="1:119" s="90" customFormat="1" ht="13.5" thickBot="1" x14ac:dyDescent="0.25">
      <c r="A130" s="151" t="s">
        <v>203</v>
      </c>
      <c r="B130" s="84" t="s">
        <v>204</v>
      </c>
      <c r="C130" s="72">
        <v>100</v>
      </c>
      <c r="D130" s="59" t="s">
        <v>37</v>
      </c>
      <c r="E130" s="59" t="s">
        <v>180</v>
      </c>
      <c r="F130" s="96"/>
      <c r="G130" s="99"/>
      <c r="H130" s="105"/>
      <c r="I130" s="74"/>
      <c r="J130" s="107">
        <f t="shared" si="8"/>
        <v>0</v>
      </c>
      <c r="K130" s="107">
        <f>M130*4</f>
        <v>0</v>
      </c>
      <c r="L130" s="120"/>
      <c r="M130" s="129">
        <f>'3-Questionnaire'!O130</f>
        <v>0</v>
      </c>
      <c r="N130" s="108">
        <f>'3-Questionnaire'!P130</f>
        <v>0</v>
      </c>
      <c r="O130" s="108"/>
      <c r="P130" s="109"/>
      <c r="Q130" s="276">
        <v>22</v>
      </c>
      <c r="R130" s="276">
        <v>33</v>
      </c>
      <c r="S130" s="276">
        <v>443</v>
      </c>
      <c r="T130" s="276">
        <v>44</v>
      </c>
      <c r="U130" s="128">
        <f t="shared" si="6"/>
        <v>542</v>
      </c>
      <c r="V130" s="252"/>
      <c r="W130" s="253">
        <f t="shared" si="7"/>
        <v>542</v>
      </c>
    </row>
    <row r="131" spans="1:119" s="90" customFormat="1" ht="13.5" thickBot="1" x14ac:dyDescent="0.25">
      <c r="A131" s="151" t="s">
        <v>205</v>
      </c>
      <c r="B131" s="84" t="s">
        <v>206</v>
      </c>
      <c r="C131" s="72">
        <v>150</v>
      </c>
      <c r="D131" s="59" t="s">
        <v>37</v>
      </c>
      <c r="E131" s="59" t="s">
        <v>180</v>
      </c>
      <c r="F131" s="96"/>
      <c r="G131" s="99"/>
      <c r="H131" s="105"/>
      <c r="I131" s="74"/>
      <c r="J131" s="107">
        <f t="shared" si="8"/>
        <v>1</v>
      </c>
      <c r="K131" s="107">
        <f>M131*4</f>
        <v>4</v>
      </c>
      <c r="L131" s="120"/>
      <c r="M131" s="129">
        <f>'3-Questionnaire'!O131</f>
        <v>1</v>
      </c>
      <c r="N131" s="108">
        <f>'3-Questionnaire'!P131</f>
        <v>150</v>
      </c>
      <c r="O131" s="108"/>
      <c r="P131" s="109"/>
      <c r="Q131" s="276">
        <v>22</v>
      </c>
      <c r="R131" s="276">
        <v>33</v>
      </c>
      <c r="S131" s="276">
        <v>443</v>
      </c>
      <c r="T131" s="276">
        <v>44</v>
      </c>
      <c r="U131" s="128">
        <f t="shared" si="6"/>
        <v>542</v>
      </c>
      <c r="V131" s="252"/>
      <c r="W131" s="253">
        <f t="shared" si="7"/>
        <v>392</v>
      </c>
    </row>
    <row r="132" spans="1:119" s="90" customFormat="1" ht="13.5" thickBot="1" x14ac:dyDescent="0.25">
      <c r="A132" s="48" t="s">
        <v>207</v>
      </c>
      <c r="B132" s="246" t="s">
        <v>240</v>
      </c>
      <c r="C132" s="72">
        <v>80</v>
      </c>
      <c r="D132" s="59" t="s">
        <v>37</v>
      </c>
      <c r="E132" s="59" t="s">
        <v>180</v>
      </c>
      <c r="F132" s="96"/>
      <c r="G132" s="99"/>
      <c r="H132" s="105"/>
      <c r="I132" s="74"/>
      <c r="J132" s="107">
        <f t="shared" si="8"/>
        <v>3</v>
      </c>
      <c r="K132" s="107">
        <f>M132*4</f>
        <v>12</v>
      </c>
      <c r="L132" s="120"/>
      <c r="M132" s="129">
        <f>'3-Questionnaire'!O132</f>
        <v>3</v>
      </c>
      <c r="N132" s="108">
        <f>'3-Questionnaire'!P132</f>
        <v>225</v>
      </c>
      <c r="O132" s="108"/>
      <c r="P132" s="109"/>
      <c r="Q132" s="276">
        <v>22</v>
      </c>
      <c r="R132" s="276">
        <v>33</v>
      </c>
      <c r="S132" s="276">
        <v>443</v>
      </c>
      <c r="T132" s="276">
        <v>44</v>
      </c>
      <c r="U132" s="128">
        <f t="shared" si="6"/>
        <v>542</v>
      </c>
      <c r="V132" s="252"/>
      <c r="W132" s="253">
        <f t="shared" si="7"/>
        <v>317</v>
      </c>
    </row>
    <row r="133" spans="1:119" s="122" customFormat="1" x14ac:dyDescent="0.2">
      <c r="A133" s="149" t="s">
        <v>163</v>
      </c>
      <c r="B133" s="66"/>
      <c r="C133" s="76"/>
      <c r="D133" s="66"/>
      <c r="E133" s="66"/>
      <c r="F133" s="121"/>
      <c r="G133" s="68"/>
      <c r="H133" s="131"/>
      <c r="I133" s="65"/>
      <c r="J133" s="121">
        <f>SUM(J104:J132)</f>
        <v>5</v>
      </c>
      <c r="K133" s="126"/>
      <c r="L133" s="121">
        <f>SUM(L104:L132)</f>
        <v>19</v>
      </c>
      <c r="M133" s="68"/>
      <c r="N133" s="127">
        <f>$O$103</f>
        <v>4020</v>
      </c>
      <c r="O133" s="127"/>
      <c r="P133" s="132"/>
      <c r="Q133" s="255"/>
      <c r="R133" s="255"/>
      <c r="S133" s="255"/>
      <c r="T133" s="255"/>
      <c r="U133" s="255"/>
      <c r="V133" s="255"/>
      <c r="W133" s="255"/>
      <c r="X133" s="255"/>
      <c r="Y133" s="255"/>
      <c r="Z133" s="255"/>
      <c r="AA133" s="255"/>
      <c r="AB133" s="255"/>
      <c r="AC133" s="255"/>
      <c r="AD133" s="255"/>
      <c r="AE133" s="255"/>
      <c r="AF133" s="255"/>
      <c r="AG133" s="255"/>
      <c r="AH133" s="255"/>
      <c r="AI133" s="255"/>
      <c r="AJ133" s="255"/>
      <c r="AK133" s="255"/>
      <c r="AL133" s="255"/>
      <c r="AM133" s="255"/>
      <c r="AN133" s="255"/>
      <c r="AO133" s="255"/>
      <c r="AP133" s="255"/>
      <c r="AQ133" s="255"/>
      <c r="AR133" s="255"/>
      <c r="AS133" s="255"/>
      <c r="AT133" s="255"/>
      <c r="AU133" s="255"/>
      <c r="AV133" s="255"/>
      <c r="AW133" s="255"/>
      <c r="AX133" s="255"/>
      <c r="AY133" s="255"/>
      <c r="AZ133" s="255"/>
      <c r="BA133" s="255"/>
      <c r="BB133" s="255"/>
      <c r="BC133" s="255"/>
      <c r="BD133" s="255"/>
      <c r="BE133" s="255"/>
      <c r="BF133" s="255"/>
      <c r="BG133" s="255"/>
      <c r="BH133" s="255"/>
      <c r="BI133" s="255"/>
      <c r="BJ133" s="255"/>
      <c r="BK133" s="255"/>
      <c r="BL133" s="255"/>
      <c r="BM133" s="255"/>
      <c r="BN133" s="255"/>
      <c r="BO133" s="255"/>
      <c r="BP133" s="255"/>
      <c r="BQ133" s="255"/>
      <c r="BR133" s="255"/>
      <c r="BS133" s="255"/>
      <c r="BT133" s="255"/>
      <c r="BU133" s="255"/>
      <c r="BV133" s="255"/>
      <c r="BW133" s="255"/>
      <c r="BX133" s="255"/>
      <c r="BY133" s="255"/>
      <c r="BZ133" s="255"/>
      <c r="CA133" s="255"/>
      <c r="CB133" s="255"/>
      <c r="CC133" s="255"/>
      <c r="CD133" s="255"/>
      <c r="CE133" s="255"/>
      <c r="CF133" s="255"/>
      <c r="CG133" s="255"/>
      <c r="CH133" s="255"/>
      <c r="CI133" s="255"/>
      <c r="CJ133" s="255"/>
      <c r="CK133" s="255"/>
      <c r="CL133" s="255"/>
      <c r="CM133" s="255"/>
      <c r="CN133" s="255"/>
      <c r="CO133" s="255"/>
      <c r="CP133" s="255"/>
      <c r="CQ133" s="255"/>
      <c r="CR133" s="255"/>
      <c r="CS133" s="255"/>
      <c r="CT133" s="255"/>
      <c r="CU133" s="255"/>
      <c r="CV133" s="255"/>
      <c r="CW133" s="255"/>
      <c r="CX133" s="255"/>
      <c r="CY133" s="255"/>
      <c r="CZ133" s="255"/>
      <c r="DA133" s="255"/>
      <c r="DB133" s="255"/>
      <c r="DC133" s="255"/>
      <c r="DD133" s="255"/>
      <c r="DE133" s="255"/>
      <c r="DF133" s="255"/>
      <c r="DG133" s="255"/>
      <c r="DH133" s="255"/>
      <c r="DI133" s="255"/>
      <c r="DJ133" s="255"/>
      <c r="DK133" s="255"/>
      <c r="DL133" s="255"/>
      <c r="DM133" s="255"/>
      <c r="DN133" s="255"/>
      <c r="DO133" s="255"/>
    </row>
    <row r="134" spans="1:119" s="138" customFormat="1" ht="13.5" thickBot="1" x14ac:dyDescent="0.25">
      <c r="A134" s="149" t="s">
        <v>232</v>
      </c>
      <c r="B134" s="66"/>
      <c r="C134" s="76"/>
      <c r="D134" s="66"/>
      <c r="E134" s="66"/>
      <c r="F134" s="121"/>
      <c r="G134" s="68"/>
      <c r="H134" s="131"/>
      <c r="I134" s="65"/>
      <c r="J134" s="121"/>
      <c r="K134" s="121"/>
      <c r="L134" s="131"/>
      <c r="M134" s="68"/>
      <c r="N134" s="127">
        <f>N133*0.35</f>
        <v>1407</v>
      </c>
      <c r="O134" s="127"/>
      <c r="P134" s="132"/>
      <c r="Q134" s="255"/>
      <c r="R134" s="255"/>
      <c r="S134" s="255"/>
      <c r="T134" s="255"/>
      <c r="U134" s="255"/>
      <c r="V134" s="255"/>
      <c r="W134" s="255"/>
      <c r="X134" s="255"/>
      <c r="Y134" s="255"/>
      <c r="Z134" s="255"/>
      <c r="AA134" s="255"/>
      <c r="AB134" s="255"/>
      <c r="AC134" s="255"/>
      <c r="AD134" s="255"/>
      <c r="AE134" s="255"/>
      <c r="AF134" s="255"/>
      <c r="AG134" s="255"/>
      <c r="AH134" s="255"/>
      <c r="AI134" s="255"/>
      <c r="AJ134" s="255"/>
      <c r="AK134" s="255"/>
      <c r="AL134" s="255"/>
      <c r="AM134" s="255"/>
      <c r="AN134" s="255"/>
      <c r="AO134" s="255"/>
      <c r="AP134" s="255"/>
      <c r="AQ134" s="255"/>
      <c r="AR134" s="255"/>
      <c r="AS134" s="255"/>
      <c r="AT134" s="255"/>
      <c r="AU134" s="255"/>
      <c r="AV134" s="255"/>
      <c r="AW134" s="255"/>
      <c r="AX134" s="255"/>
      <c r="AY134" s="255"/>
      <c r="AZ134" s="255"/>
      <c r="BA134" s="255"/>
      <c r="BB134" s="255"/>
      <c r="BC134" s="255"/>
      <c r="BD134" s="255"/>
      <c r="BE134" s="255"/>
      <c r="BF134" s="255"/>
      <c r="BG134" s="255"/>
      <c r="BH134" s="255"/>
      <c r="BI134" s="255"/>
      <c r="BJ134" s="255"/>
      <c r="BK134" s="255"/>
      <c r="BL134" s="255"/>
      <c r="BM134" s="255"/>
      <c r="BN134" s="255"/>
      <c r="BO134" s="255"/>
      <c r="BP134" s="255"/>
      <c r="BQ134" s="255"/>
      <c r="BR134" s="255"/>
      <c r="BS134" s="255"/>
      <c r="BT134" s="255"/>
      <c r="BU134" s="255"/>
      <c r="BV134" s="255"/>
      <c r="BW134" s="255"/>
      <c r="BX134" s="255"/>
      <c r="BY134" s="255"/>
      <c r="BZ134" s="255"/>
      <c r="CA134" s="255"/>
      <c r="CB134" s="255"/>
      <c r="CC134" s="255"/>
      <c r="CD134" s="255"/>
      <c r="CE134" s="255"/>
      <c r="CF134" s="255"/>
      <c r="CG134" s="255"/>
      <c r="CH134" s="255"/>
      <c r="CI134" s="255"/>
      <c r="CJ134" s="255"/>
      <c r="CK134" s="255"/>
      <c r="CL134" s="255"/>
      <c r="CM134" s="255"/>
      <c r="CN134" s="255"/>
      <c r="CO134" s="255"/>
      <c r="CP134" s="255"/>
      <c r="CQ134" s="255"/>
      <c r="CR134" s="255"/>
      <c r="CS134" s="255"/>
      <c r="CT134" s="255"/>
      <c r="CU134" s="255"/>
      <c r="CV134" s="255"/>
      <c r="CW134" s="255"/>
      <c r="CX134" s="255"/>
      <c r="CY134" s="255"/>
      <c r="CZ134" s="255"/>
      <c r="DA134" s="255"/>
      <c r="DB134" s="255"/>
      <c r="DC134" s="255"/>
      <c r="DD134" s="255"/>
      <c r="DE134" s="255"/>
      <c r="DF134" s="255"/>
      <c r="DG134" s="255"/>
      <c r="DH134" s="255"/>
      <c r="DI134" s="255"/>
      <c r="DJ134" s="255"/>
      <c r="DK134" s="255"/>
      <c r="DL134" s="255"/>
      <c r="DM134" s="255"/>
      <c r="DN134" s="255"/>
      <c r="DO134" s="255"/>
    </row>
    <row r="135" spans="1:119" s="122" customFormat="1" ht="14.25" thickTop="1" thickBot="1" x14ac:dyDescent="0.25">
      <c r="A135" s="152" t="s">
        <v>208</v>
      </c>
      <c r="B135" s="104"/>
      <c r="C135" s="103"/>
      <c r="D135" s="104"/>
      <c r="E135" s="104"/>
      <c r="F135" s="133"/>
      <c r="G135" s="134"/>
      <c r="H135" s="135"/>
      <c r="I135" s="102"/>
      <c r="J135" s="133"/>
      <c r="K135" s="133"/>
      <c r="L135" s="135"/>
      <c r="M135" s="134"/>
      <c r="N135" s="136">
        <f>SUM(N133:N134)</f>
        <v>5427</v>
      </c>
      <c r="O135" s="136">
        <f>$N$135</f>
        <v>5427</v>
      </c>
      <c r="P135" s="137">
        <f>'3-Questionnaire'!R135</f>
        <v>0</v>
      </c>
      <c r="Q135" s="257"/>
      <c r="R135" s="257"/>
      <c r="S135" s="257"/>
      <c r="T135" s="257"/>
      <c r="U135" s="257"/>
      <c r="V135" s="260">
        <v>4800</v>
      </c>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c r="CF135" s="257"/>
      <c r="CG135" s="257"/>
      <c r="CH135" s="257"/>
      <c r="CI135" s="257"/>
      <c r="CJ135" s="257"/>
      <c r="CK135" s="257"/>
      <c r="CL135" s="257"/>
      <c r="CM135" s="257"/>
      <c r="CN135" s="257"/>
      <c r="CO135" s="257"/>
      <c r="CP135" s="257"/>
      <c r="CQ135" s="257"/>
      <c r="CR135" s="257"/>
      <c r="CS135" s="257"/>
      <c r="CT135" s="257"/>
      <c r="CU135" s="257"/>
      <c r="CV135" s="257"/>
      <c r="CW135" s="257"/>
      <c r="CX135" s="257"/>
      <c r="CY135" s="257"/>
      <c r="CZ135" s="257"/>
      <c r="DA135" s="257"/>
      <c r="DB135" s="257"/>
      <c r="DC135" s="257"/>
      <c r="DD135" s="257"/>
      <c r="DE135" s="257"/>
      <c r="DF135" s="257"/>
      <c r="DG135" s="257"/>
      <c r="DH135" s="257"/>
      <c r="DI135" s="257"/>
      <c r="DJ135" s="257"/>
      <c r="DK135" s="257"/>
      <c r="DL135" s="257"/>
      <c r="DM135" s="257"/>
      <c r="DN135" s="257"/>
      <c r="DO135" s="257"/>
    </row>
    <row r="136" spans="1:119" s="60" customFormat="1" ht="13.5" thickTop="1" x14ac:dyDescent="0.2">
      <c r="A136" s="142" t="s">
        <v>244</v>
      </c>
      <c r="B136" s="66"/>
      <c r="C136" s="76"/>
      <c r="D136" s="66"/>
      <c r="E136" s="66"/>
      <c r="F136" s="121"/>
      <c r="G136" s="68"/>
      <c r="H136" s="131"/>
      <c r="I136" s="65"/>
      <c r="J136" s="121"/>
      <c r="K136" s="121"/>
      <c r="L136" s="131"/>
      <c r="M136" s="68"/>
      <c r="N136" s="127">
        <f>'3-Questionnaire'!P136</f>
        <v>0</v>
      </c>
      <c r="O136" s="127">
        <f>'3-Questionnaire'!Q136</f>
        <v>106314.52500000001</v>
      </c>
      <c r="P136" s="132">
        <f>'3-Questionnaire'!R136</f>
        <v>0</v>
      </c>
      <c r="Q136" s="255"/>
      <c r="R136" s="255"/>
      <c r="S136" s="255"/>
      <c r="T136" s="255"/>
      <c r="U136" s="255"/>
      <c r="V136" s="255">
        <f>V135+V102+V85</f>
        <v>99600</v>
      </c>
      <c r="W136" s="255">
        <f>V136-O136</f>
        <v>-6714.5250000000087</v>
      </c>
      <c r="X136" s="255"/>
      <c r="Y136" s="255"/>
      <c r="Z136" s="255"/>
      <c r="AA136" s="255"/>
      <c r="AB136" s="255"/>
      <c r="AC136" s="255"/>
      <c r="AD136" s="255"/>
      <c r="AE136" s="255"/>
      <c r="AF136" s="255"/>
      <c r="AG136" s="255"/>
      <c r="AH136" s="255"/>
      <c r="AI136" s="255"/>
      <c r="AJ136" s="255"/>
      <c r="AK136" s="255"/>
      <c r="AL136" s="255"/>
      <c r="AM136" s="255"/>
      <c r="AN136" s="255"/>
      <c r="AO136" s="255"/>
      <c r="AP136" s="255"/>
      <c r="AQ136" s="255"/>
      <c r="AR136" s="255"/>
      <c r="AS136" s="255"/>
      <c r="AT136" s="255"/>
      <c r="AU136" s="255"/>
      <c r="AV136" s="255"/>
      <c r="AW136" s="255"/>
      <c r="AX136" s="255"/>
      <c r="AY136" s="255"/>
      <c r="AZ136" s="255"/>
      <c r="BA136" s="255"/>
      <c r="BB136" s="255"/>
      <c r="BC136" s="255"/>
      <c r="BD136" s="255"/>
      <c r="BE136" s="255"/>
      <c r="BF136" s="255"/>
      <c r="BG136" s="255"/>
      <c r="BH136" s="255"/>
      <c r="BI136" s="255"/>
      <c r="BJ136" s="255"/>
      <c r="BK136" s="255"/>
      <c r="BL136" s="255"/>
      <c r="BM136" s="255"/>
      <c r="BN136" s="255"/>
      <c r="BO136" s="255"/>
      <c r="BP136" s="255"/>
      <c r="BQ136" s="255"/>
      <c r="BR136" s="255"/>
      <c r="BS136" s="255"/>
      <c r="BT136" s="255"/>
      <c r="BU136" s="255"/>
      <c r="BV136" s="255"/>
      <c r="BW136" s="255"/>
      <c r="BX136" s="255"/>
      <c r="BY136" s="255"/>
      <c r="BZ136" s="255"/>
      <c r="CA136" s="255"/>
      <c r="CB136" s="255"/>
      <c r="CC136" s="255"/>
      <c r="CD136" s="255"/>
      <c r="CE136" s="255"/>
      <c r="CF136" s="255"/>
      <c r="CG136" s="255"/>
      <c r="CH136" s="255"/>
      <c r="CI136" s="255"/>
      <c r="CJ136" s="255"/>
      <c r="CK136" s="255"/>
      <c r="CL136" s="255"/>
      <c r="CM136" s="255"/>
      <c r="CN136" s="255"/>
      <c r="CO136" s="255"/>
      <c r="CP136" s="255"/>
      <c r="CQ136" s="255"/>
      <c r="CR136" s="255"/>
      <c r="CS136" s="255"/>
      <c r="CT136" s="255"/>
      <c r="CU136" s="255"/>
      <c r="CV136" s="255"/>
      <c r="CW136" s="255"/>
      <c r="CX136" s="255"/>
      <c r="CY136" s="255"/>
      <c r="CZ136" s="255"/>
      <c r="DA136" s="255"/>
      <c r="DB136" s="255"/>
      <c r="DC136" s="255"/>
      <c r="DD136" s="255"/>
      <c r="DE136" s="255"/>
      <c r="DF136" s="255"/>
      <c r="DG136" s="255"/>
      <c r="DH136" s="255"/>
      <c r="DI136" s="255"/>
      <c r="DJ136" s="255"/>
      <c r="DK136" s="255"/>
      <c r="DL136" s="255"/>
      <c r="DM136" s="255"/>
      <c r="DN136" s="255"/>
      <c r="DO136" s="255"/>
    </row>
    <row r="137" spans="1:119" s="60" customFormat="1" x14ac:dyDescent="0.2">
      <c r="A137" s="153"/>
      <c r="B137" s="84"/>
      <c r="C137" s="59"/>
      <c r="D137" s="59"/>
      <c r="E137" s="59" t="s">
        <v>5</v>
      </c>
      <c r="F137" s="96"/>
      <c r="G137" s="99"/>
      <c r="H137" s="105"/>
      <c r="I137" s="74"/>
      <c r="J137" s="107">
        <f>J133+J100+J83</f>
        <v>59</v>
      </c>
      <c r="K137" s="107">
        <f>K133+K100+K83</f>
        <v>672</v>
      </c>
      <c r="L137" s="107">
        <f>L133+L100+L83</f>
        <v>539</v>
      </c>
      <c r="M137" s="108"/>
      <c r="N137" s="108"/>
      <c r="O137" s="108"/>
      <c r="P137" s="109"/>
      <c r="Q137" s="96"/>
      <c r="R137" s="96"/>
      <c r="S137" s="96"/>
      <c r="T137" s="96"/>
      <c r="U137" s="96"/>
      <c r="V137" s="252"/>
      <c r="W137" s="253"/>
    </row>
    <row r="138" spans="1:119" s="74" customFormat="1" x14ac:dyDescent="0.2">
      <c r="A138" s="153"/>
      <c r="B138" s="86" t="s">
        <v>209</v>
      </c>
      <c r="C138" s="84"/>
      <c r="D138" s="59"/>
      <c r="E138" s="59"/>
      <c r="F138" s="178"/>
      <c r="G138" s="179"/>
      <c r="H138" s="105"/>
      <c r="K138" s="106"/>
      <c r="L138" s="106"/>
      <c r="M138" s="180"/>
      <c r="N138" s="108"/>
      <c r="O138" s="108"/>
      <c r="P138" s="109"/>
      <c r="Q138" s="96"/>
      <c r="R138" s="96"/>
      <c r="S138" s="96"/>
      <c r="T138" s="96"/>
      <c r="U138" s="96"/>
      <c r="V138" s="252"/>
      <c r="W138" s="253"/>
      <c r="X138" s="60"/>
      <c r="Y138" s="60"/>
      <c r="Z138" s="60"/>
      <c r="AA138" s="60"/>
      <c r="AB138" s="60"/>
    </row>
    <row r="139" spans="1:119" s="74" customFormat="1" x14ac:dyDescent="0.2">
      <c r="A139" s="154"/>
      <c r="B139" s="86" t="s">
        <v>40</v>
      </c>
      <c r="C139" s="87" t="s">
        <v>210</v>
      </c>
      <c r="D139" s="80"/>
      <c r="E139" s="80"/>
      <c r="F139" s="120"/>
      <c r="G139" s="101"/>
      <c r="H139" s="105"/>
      <c r="J139" s="123">
        <f>J137/2</f>
        <v>29.5</v>
      </c>
      <c r="K139" s="107"/>
      <c r="L139" s="107"/>
      <c r="M139" s="180"/>
      <c r="N139" s="108"/>
      <c r="O139" s="108"/>
      <c r="P139" s="109"/>
      <c r="Q139" s="107"/>
      <c r="R139" s="107"/>
      <c r="S139" s="107"/>
      <c r="T139" s="107"/>
      <c r="U139" s="107"/>
      <c r="V139" s="252"/>
      <c r="W139" s="253"/>
    </row>
    <row r="140" spans="1:119" s="74" customFormat="1" x14ac:dyDescent="0.2">
      <c r="A140" s="154"/>
      <c r="B140" s="86" t="s">
        <v>211</v>
      </c>
      <c r="C140" s="87" t="s">
        <v>212</v>
      </c>
      <c r="D140" s="80"/>
      <c r="E140" s="80"/>
      <c r="F140" s="120"/>
      <c r="G140" s="101"/>
      <c r="H140" s="105"/>
      <c r="K140" s="107"/>
      <c r="L140" s="107">
        <f>L137*0.25</f>
        <v>134.75</v>
      </c>
      <c r="M140" s="180"/>
      <c r="N140" s="108"/>
      <c r="O140" s="108"/>
      <c r="P140" s="109"/>
      <c r="Q140" s="107"/>
      <c r="R140" s="107"/>
      <c r="S140" s="107"/>
      <c r="T140" s="107"/>
      <c r="U140" s="107"/>
      <c r="V140" s="252"/>
      <c r="W140" s="253"/>
    </row>
    <row r="141" spans="1:119" s="60" customFormat="1" x14ac:dyDescent="0.2">
      <c r="A141" s="154"/>
      <c r="B141" s="86" t="s">
        <v>213</v>
      </c>
      <c r="C141" s="87" t="s">
        <v>214</v>
      </c>
      <c r="D141" s="80"/>
      <c r="E141" s="80"/>
      <c r="F141" s="120"/>
      <c r="G141" s="101"/>
      <c r="H141" s="105"/>
      <c r="I141" s="74"/>
      <c r="J141" s="74"/>
      <c r="K141" s="107">
        <f>K137*0.1</f>
        <v>67.2</v>
      </c>
      <c r="L141" s="107"/>
      <c r="M141" s="180"/>
      <c r="N141" s="108"/>
      <c r="O141" s="108"/>
      <c r="P141" s="109"/>
      <c r="Q141" s="107"/>
      <c r="R141" s="107"/>
      <c r="S141" s="107"/>
      <c r="T141" s="107"/>
      <c r="U141" s="107"/>
      <c r="V141" s="252"/>
      <c r="W141" s="253"/>
      <c r="X141" s="74"/>
      <c r="Y141" s="74"/>
      <c r="Z141" s="74"/>
      <c r="AA141" s="74"/>
      <c r="AB141" s="74"/>
    </row>
    <row r="142" spans="1:119" ht="13.5" thickBot="1" x14ac:dyDescent="0.25">
      <c r="A142" s="155"/>
      <c r="B142" s="88" t="s">
        <v>215</v>
      </c>
      <c r="C142" s="89" t="s">
        <v>216</v>
      </c>
      <c r="D142" s="62"/>
      <c r="E142" s="62"/>
      <c r="F142" s="181"/>
      <c r="G142" s="182"/>
      <c r="H142" s="167"/>
      <c r="I142" s="183"/>
      <c r="J142" s="183"/>
      <c r="K142" s="184"/>
      <c r="L142" s="184"/>
      <c r="M142" s="185"/>
      <c r="N142" s="171"/>
      <c r="O142" s="171"/>
      <c r="P142" s="186"/>
      <c r="Q142" s="96"/>
      <c r="R142" s="96"/>
      <c r="S142" s="96"/>
      <c r="T142" s="96"/>
      <c r="U142" s="96"/>
      <c r="X142" s="60"/>
      <c r="Y142" s="60"/>
      <c r="Z142" s="60"/>
      <c r="AA142" s="60"/>
      <c r="AB142" s="60"/>
    </row>
  </sheetData>
  <mergeCells count="4">
    <mergeCell ref="I1:M1"/>
    <mergeCell ref="I9:J9"/>
    <mergeCell ref="K9:M9"/>
    <mergeCell ref="K10:M10"/>
  </mergeCells>
  <phoneticPr fontId="0" type="noConversion"/>
  <printOptions gridLines="1"/>
  <pageMargins left="0.75" right="0.75" top="1" bottom="1" header="0.5" footer="0.5"/>
  <pageSetup scale="72" fitToHeight="10" orientation="landscape" r:id="rId1"/>
  <headerFooter alignWithMargins="0">
    <oddHeader>&amp;A</oddHeader>
    <oddFoote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Instructions</vt:lpstr>
      <vt:lpstr>TDY Calc</vt:lpstr>
      <vt:lpstr>1-Population</vt:lpstr>
      <vt:lpstr>2-Allowable Area</vt:lpstr>
      <vt:lpstr>3-Questionnaire</vt:lpstr>
      <vt:lpstr>4-SpaceAlloc</vt:lpstr>
      <vt:lpstr>5-CompareCurrent</vt:lpstr>
      <vt:lpstr>'1-Population'!Print_Area</vt:lpstr>
      <vt:lpstr>'2-Allowable Area'!Print_Area</vt:lpstr>
      <vt:lpstr>'3-Questionnaire'!Print_Area</vt:lpstr>
      <vt:lpstr>'4-SpaceAlloc'!Print_Area</vt:lpstr>
      <vt:lpstr>'5-CompareCurrent'!Print_Area</vt:lpstr>
      <vt:lpstr>Instructions!Print_Area</vt:lpstr>
      <vt:lpstr>'TDY Calc'!Print_Area</vt:lpstr>
      <vt:lpstr>'4-SpaceAlloc'!Print_Titles</vt:lpstr>
      <vt:lpstr>'5-CompareCurrent'!Print_Titles</vt:lpstr>
    </vt:vector>
  </TitlesOfParts>
  <Company>HOK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 R. Tatum</dc:creator>
  <cp:lastModifiedBy>NUNNELLY, MICHAEL S GS-12 USAF AFMC AFSVA/SVORF</cp:lastModifiedBy>
  <cp:lastPrinted>2010-10-15T16:39:47Z</cp:lastPrinted>
  <dcterms:created xsi:type="dcterms:W3CDTF">1999-04-28T21:06:00Z</dcterms:created>
  <dcterms:modified xsi:type="dcterms:W3CDTF">2019-04-03T15:23:24Z</dcterms:modified>
</cp:coreProperties>
</file>