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https://usace-my.dps.mil/personal/edward_r_citzler_usace_army_mil/Documents/Desktop/"/>
    </mc:Choice>
  </mc:AlternateContent>
  <xr:revisionPtr revIDLastSave="26" documentId="8_{F6DEACCE-52A0-46E6-BEFF-7FFE74B1622D}" xr6:coauthVersionLast="47" xr6:coauthVersionMax="47" xr10:uidLastSave="{A20FD0A3-45C8-4994-8069-AB3B7CA09E67}"/>
  <bookViews>
    <workbookView xWindow="0" yWindow="132" windowWidth="22620" windowHeight="11388" activeTab="1" xr2:uid="{74AA0455-9689-4DB1-9CCE-1BAC8CA9556F}"/>
  </bookViews>
  <sheets>
    <sheet name="Home Page" sheetId="5" r:id="rId1"/>
    <sheet name="DoD Checklist" sheetId="1" r:id="rId2"/>
    <sheet name="LID Checklist" sheetId="6" r:id="rId3"/>
    <sheet name="Lookup"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4" i="1" l="1"/>
  <c r="J90" i="1" l="1"/>
  <c r="I26" i="5"/>
  <c r="J42" i="1"/>
  <c r="D46" i="1"/>
  <c r="F44" i="1"/>
  <c r="F43" i="1"/>
  <c r="J111" i="1" l="1"/>
  <c r="I111" i="1" s="1" a="1"/>
  <c r="I111" i="1" s="1"/>
  <c r="D13" i="5" l="1"/>
  <c r="D14" i="5"/>
  <c r="D15" i="5"/>
  <c r="D18" i="5"/>
  <c r="D12" i="5"/>
  <c r="J117" i="1"/>
  <c r="I117" i="1" s="1" a="1"/>
  <c r="I117" i="1" s="1"/>
  <c r="J115" i="1"/>
  <c r="I115" i="1" s="1" a="1"/>
  <c r="I115" i="1" s="1"/>
  <c r="J113" i="1"/>
  <c r="J109" i="1"/>
  <c r="I109" i="1" s="1" a="1"/>
  <c r="I109" i="1" s="1"/>
  <c r="J105" i="1"/>
  <c r="I105" i="1" s="1" a="1"/>
  <c r="I105" i="1" s="1"/>
  <c r="J103" i="1"/>
  <c r="I103" i="1" s="1" a="1"/>
  <c r="I103" i="1" s="1"/>
  <c r="J101" i="1"/>
  <c r="I101" i="1" s="1" a="1"/>
  <c r="I101" i="1" s="1"/>
  <c r="J99" i="1"/>
  <c r="I99" i="1" s="1" a="1"/>
  <c r="I99" i="1" s="1"/>
  <c r="J97" i="1"/>
  <c r="I97" i="1" s="1" a="1"/>
  <c r="I97" i="1" s="1"/>
  <c r="J95" i="1"/>
  <c r="I95" i="1" s="1" a="1"/>
  <c r="I95" i="1" s="1"/>
  <c r="J93" i="1"/>
  <c r="I93" i="1" s="1" a="1"/>
  <c r="I93" i="1" s="1"/>
  <c r="F92" i="1" a="1"/>
  <c r="F92" i="1" s="1"/>
  <c r="I90" i="1" a="1"/>
  <c r="I90" i="1" s="1"/>
  <c r="J88" i="1"/>
  <c r="I88" i="1" s="1" a="1"/>
  <c r="I88" i="1" s="1"/>
  <c r="J86" i="1"/>
  <c r="I86" i="1" s="1" a="1"/>
  <c r="I86" i="1" s="1"/>
  <c r="J84" i="1"/>
  <c r="I84" i="1" s="1" a="1"/>
  <c r="I84" i="1" s="1"/>
  <c r="J82" i="1"/>
  <c r="I82" i="1" s="1" a="1"/>
  <c r="I82" i="1" s="1"/>
  <c r="J80" i="1"/>
  <c r="I80" i="1" s="1" a="1"/>
  <c r="I80" i="1" s="1"/>
  <c r="J78" i="1"/>
  <c r="I78" i="1" s="1" a="1"/>
  <c r="I78" i="1" s="1"/>
  <c r="J74" i="1"/>
  <c r="I74" i="1" s="1" a="1"/>
  <c r="I74" i="1" s="1"/>
  <c r="J72" i="1"/>
  <c r="I72" i="1" s="1" a="1"/>
  <c r="I72" i="1" s="1"/>
  <c r="F71" i="1"/>
  <c r="J69" i="1"/>
  <c r="I69" i="1" s="1" a="1"/>
  <c r="I69" i="1" s="1"/>
  <c r="J67" i="1"/>
  <c r="I67" i="1" s="1" a="1"/>
  <c r="I67" i="1" s="1"/>
  <c r="J63" i="1"/>
  <c r="I63" i="1" s="1" a="1"/>
  <c r="I63" i="1" s="1"/>
  <c r="F62" i="1"/>
  <c r="J57" i="1"/>
  <c r="I57" i="1" s="1" a="1"/>
  <c r="I57" i="1" s="1"/>
  <c r="J51" i="1"/>
  <c r="I51" i="1" s="1" a="1"/>
  <c r="I51" i="1" s="1"/>
  <c r="J49" i="1"/>
  <c r="I49" i="1" s="1" a="1"/>
  <c r="I49" i="1" s="1"/>
  <c r="J47" i="1"/>
  <c r="I47" i="1" s="1" a="1"/>
  <c r="I47" i="1" s="1"/>
  <c r="F45" i="1"/>
  <c r="J37" i="1"/>
  <c r="I37" i="1" s="1" a="1"/>
  <c r="I37" i="1" s="1"/>
  <c r="J35" i="1"/>
  <c r="I35" i="1" s="1" a="1"/>
  <c r="I35" i="1" s="1"/>
  <c r="J33" i="1"/>
  <c r="I33" i="1" s="1" a="1"/>
  <c r="I33" i="1" s="1"/>
  <c r="J31" i="1"/>
  <c r="I31" i="1" s="1" a="1"/>
  <c r="I31" i="1" s="1"/>
  <c r="J29" i="1"/>
  <c r="I29" i="1" s="1" a="1"/>
  <c r="I29" i="1" s="1"/>
  <c r="F26" i="1"/>
  <c r="F25" i="1"/>
  <c r="D16" i="5"/>
  <c r="J39" i="1" l="1"/>
  <c r="E22" i="5" l="1"/>
  <c r="E23" i="5"/>
  <c r="I39" i="1" a="1"/>
  <c r="I39" i="1" s="1"/>
  <c r="E21" i="5" l="1"/>
  <c r="E20" i="5"/>
  <c r="F24" i="5" l="1" a="1"/>
  <c r="F2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tc={3FA119D1-5EDF-4066-AF09-1F2AB9E45509}</author>
  </authors>
  <commentList>
    <comment ref="I26" authorId="0" shapeId="0" xr:uid="{3FA119D1-5EDF-4066-AF09-1F2AB9E45509}">
      <text>
        <t xml:space="preserve">[Threaded comment]
Your version of Excel allows you to read this threaded comment; however, any edits to it will get removed if the file is opened in a newer version of Excel. Learn more: https://go.microsoft.com/fwlink/?linkid=870924
Comment:
    Add Conditional Formatting -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tc={9D4EFFB7-CB58-4377-A130-CA7DD1A5C249}</author>
  </authors>
  <commentList>
    <comment ref="B46" authorId="0" shapeId="0" xr:uid="{9D4EFFB7-CB58-4377-A130-CA7DD1A5C249}">
      <text>
        <t>[Threaded comment]
Your version of Excel allows you to read this threaded comment; however, any edits to it will get removed if the file is opened in a newer version of Excel. Learn more: https://go.microsoft.com/fwlink/?linkid=870924
Comment:
    Adjust drop down ‘IF’ statement for FSRM instead of Renovation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<sst xmlns="http://schemas.openxmlformats.org/spreadsheetml/2006/main" count="399" uniqueCount="293">
  <si>
    <t>Question</t>
  </si>
  <si>
    <t>Project Information</t>
  </si>
  <si>
    <t>Army</t>
  </si>
  <si>
    <t>Navy</t>
  </si>
  <si>
    <t>Air Force</t>
  </si>
  <si>
    <t>Checklist Questions</t>
  </si>
  <si>
    <t>Req/Addl</t>
  </si>
  <si>
    <t>Required</t>
  </si>
  <si>
    <t>2-2.1</t>
  </si>
  <si>
    <t>2-2.2</t>
  </si>
  <si>
    <t>2-2.3</t>
  </si>
  <si>
    <t>2-2.4</t>
  </si>
  <si>
    <t>Additional</t>
  </si>
  <si>
    <t>2-2.5</t>
  </si>
  <si>
    <t>Ref</t>
  </si>
  <si>
    <t>Installation/
Building Spec</t>
  </si>
  <si>
    <t>Building-Specific</t>
  </si>
  <si>
    <t>Either</t>
  </si>
  <si>
    <t>Compliance</t>
  </si>
  <si>
    <t>2-3.1</t>
  </si>
  <si>
    <t>2-3.1.1</t>
  </si>
  <si>
    <t>2-3.1.2</t>
  </si>
  <si>
    <t>2-3.1.3</t>
  </si>
  <si>
    <t>Have the site and building components been evaluated to determine whether passive and natural design strategies and features can be cost effectively incorporated into the building design?</t>
  </si>
  <si>
    <t>Were space conditioning, water heating, cooking, and laundry building systems electrified?</t>
  </si>
  <si>
    <t>Modernization</t>
  </si>
  <si>
    <t>2-3.1.3.1</t>
  </si>
  <si>
    <t>2-3.1.3.2</t>
  </si>
  <si>
    <t>2-3.1.4</t>
  </si>
  <si>
    <t>Integrated Design and Management</t>
  </si>
  <si>
    <t>Sustainable Siting</t>
  </si>
  <si>
    <t>Infrastructure Utilization and Optimization</t>
  </si>
  <si>
    <t>Commissioning</t>
  </si>
  <si>
    <t>Energy Efficiency</t>
  </si>
  <si>
    <t>Metering</t>
  </si>
  <si>
    <t>On-Site Renewable Energy</t>
  </si>
  <si>
    <t>Benchmarking</t>
  </si>
  <si>
    <t>Indoor Water Metering</t>
  </si>
  <si>
    <t>Outdoor Water Use</t>
  </si>
  <si>
    <t>Indoor Water Use</t>
  </si>
  <si>
    <t>Alternative Water</t>
  </si>
  <si>
    <t>Daylighting and Lighting Controls</t>
  </si>
  <si>
    <t>Low-Emitting Materials and Products</t>
  </si>
  <si>
    <t>Radon Mitigation</t>
  </si>
  <si>
    <t>Moisture and Mold Control</t>
  </si>
  <si>
    <t>Protect Indoor Air Quality During Construction</t>
  </si>
  <si>
    <t>Environmental Smoking Control</t>
  </si>
  <si>
    <t>Integrated Pest Management</t>
  </si>
  <si>
    <t>2-3.2</t>
  </si>
  <si>
    <t>2-3.3</t>
  </si>
  <si>
    <t>2-3.4</t>
  </si>
  <si>
    <t>2-4.1</t>
  </si>
  <si>
    <t>2-4.2</t>
  </si>
  <si>
    <t>2-4.3</t>
  </si>
  <si>
    <t>2-4.4</t>
  </si>
  <si>
    <t>2-5.1</t>
  </si>
  <si>
    <t>2-5.2</t>
  </si>
  <si>
    <t>2-5.3</t>
  </si>
  <si>
    <t>2-5.4</t>
  </si>
  <si>
    <t>2-5.5</t>
  </si>
  <si>
    <t>2-5.6</t>
  </si>
  <si>
    <t>2-5.7</t>
  </si>
  <si>
    <t>2-5.8</t>
  </si>
  <si>
    <t>2-5.9</t>
  </si>
  <si>
    <t>Occupant Health and Wellness</t>
  </si>
  <si>
    <t>2-6.1</t>
  </si>
  <si>
    <t>Materials - Recycled Content</t>
  </si>
  <si>
    <t>Materials - Biologically-Based Products</t>
  </si>
  <si>
    <t>2-6.2</t>
  </si>
  <si>
    <t>2-6.3</t>
  </si>
  <si>
    <t>Products</t>
  </si>
  <si>
    <t>2-6.4</t>
  </si>
  <si>
    <t>2-6.5</t>
  </si>
  <si>
    <t>2-6.6</t>
  </si>
  <si>
    <t>Ozone-Depleting Substances</t>
  </si>
  <si>
    <t>Hazardous Waste</t>
  </si>
  <si>
    <t>Solid Waste Management</t>
  </si>
  <si>
    <t>2-7</t>
  </si>
  <si>
    <t>2-8</t>
  </si>
  <si>
    <t>Risk Assessment</t>
  </si>
  <si>
    <t>Building Resilience and Adaptation</t>
  </si>
  <si>
    <t xml:space="preserve"> Does the project divert a minimum of 60% of the nonhazardous construction and demolition waste material from landfills, where markets for recycling exist?</t>
  </si>
  <si>
    <t>Does the building incorporate appropriate space, equipment, and transport accommodations for collection, storage, and staging of recyclables and, as appropriate, compostable materials?</t>
  </si>
  <si>
    <t>Insert percentage diverted from landfill (number 1-100)</t>
  </si>
  <si>
    <t>Does the project ensure there was no use of ozone-depleting substances and high global warming potential (GWP) chemicals where EPAs Significant New Alternatives Policy (SNAP) Program has identified acceptable substitutes or where other environmentally preferable products are available for use in construction, repair or end-of-life replacements?</t>
  </si>
  <si>
    <t>Does the project ensure there was no use of chlorofluorocarbon (CFC)?</t>
  </si>
  <si>
    <t>Does the project use construction products and building supplies recommended under EPA’s Recommendations of Specifications, Standards, and Ecolabels for Federal Purchasing, as appropriate and applicable?</t>
  </si>
  <si>
    <t>Does the project use RCRA Section 6002 and 42 U.S.C. § 6962 compliant products that meet or exceed EPA's recycled content recommendations, available on EPA’s Comprehensive Procurement Guideline (CPG) Program?</t>
  </si>
  <si>
    <t>Does the project provide meters to monitor building indoor water consumption?</t>
  </si>
  <si>
    <t>2-4.3.1</t>
  </si>
  <si>
    <t>2-4.3.2</t>
  </si>
  <si>
    <t>If landscaping systems are existing and building has a single water meter, does the project reduce the combined indoor/outdoor potable water use by at least 20% compared to a 2007 baseline?</t>
  </si>
  <si>
    <t xml:space="preserve"> If existing irrigation systems serve areas greater than 25K of landscape, does the project provide meters to monitor if LCCE?</t>
  </si>
  <si>
    <t>Ventilation and Thermal Comfort</t>
  </si>
  <si>
    <t>Does the project comply with UFC 3-410-01 for ventilation and thermal comfort criteria and prioritize the use of passive thermal comfort methods where practicable and LCCE?</t>
  </si>
  <si>
    <t>Does the building meet and maintain required illumination levels, including automated and daylighting controls, in accordance with UFC 3-530-01?</t>
  </si>
  <si>
    <t>Does the project follow the requirements for radon mitigation and get clearance prior to beginning land disburbance per UFC 3-101-01?</t>
  </si>
  <si>
    <t>Does the project establish and implement a moisture control strategy for controlling moisture flows and condensation to prevent building damage, minimize mold contamination, and reduce health risks related to moisture?</t>
  </si>
  <si>
    <t>Does the project provide signage installed as appropriate to prohibit smoking in any form inside and within 50 feet (15.24 meters) of each building entrance, operable window, and building ventilation intake?</t>
  </si>
  <si>
    <t>Does the project use integrated pest management techniques as appropriate to minimize pesticide usage?</t>
  </si>
  <si>
    <t>Does the project achieve two or more occupant health and wellness strategies that are cost-effective and applicable to the building mission?</t>
  </si>
  <si>
    <t>During site selection, were all relevant opportunities for enhancement to site sustainability assessed?</t>
  </si>
  <si>
    <t>Have integrated design and management principles been employed?</t>
  </si>
  <si>
    <t>Does the project prioritize transporation strategies and associated infrastructure improvements that promote and support alternative transportation?</t>
  </si>
  <si>
    <t>Note: Some questions will change based on selection made</t>
  </si>
  <si>
    <t>Does the project provide building meters to enable annual benchmarking of building performance?</t>
  </si>
  <si>
    <t>2-3.3.1</t>
  </si>
  <si>
    <t>Solar Domestic Hot Water (SDHW)</t>
  </si>
  <si>
    <t>Enter the total on-site renewable energy as an annual percentage of proposed building energy consumption in kBTU/year</t>
  </si>
  <si>
    <t>Enter the generation capacity in kBTU/year</t>
  </si>
  <si>
    <t>Enter the percentage of proposed building energy consumption in kBTU/year</t>
  </si>
  <si>
    <t xml:space="preserve">          Electric Metering</t>
  </si>
  <si>
    <t xml:space="preserve">          Natural Gas Metering</t>
  </si>
  <si>
    <t xml:space="preserve">          Steam Metering</t>
  </si>
  <si>
    <t>Standby Power Devices</t>
  </si>
  <si>
    <t>Justifications</t>
  </si>
  <si>
    <t>2-3.1.5</t>
  </si>
  <si>
    <t>Added Text</t>
  </si>
  <si>
    <t>The requirement is compliant to the greatest degree possible, based on LCCE</t>
  </si>
  <si>
    <t>Examples: 24/7 operation; no daylighting in a theater</t>
  </si>
  <si>
    <t>Mission restriction</t>
  </si>
  <si>
    <t>Location/regional restriction</t>
  </si>
  <si>
    <t>Examples: limited or no availability of high-efficiency equipment service; Host Nation Agreement precludes compliance; no local recycling facility</t>
  </si>
  <si>
    <t>Locale restriction</t>
  </si>
  <si>
    <t>Examples: proximity of existing buildings restricts daylighting; there is no steam to meter)</t>
  </si>
  <si>
    <t>Safety</t>
  </si>
  <si>
    <t>Example: building orientation restriction for anti-terrorism due to existing infrastructure</t>
  </si>
  <si>
    <t>Example: SDHW serves only 20% of water use per LCCE; LCCE excludes use of Alternative Water</t>
  </si>
  <si>
    <t>Not LCCE</t>
  </si>
  <si>
    <t>Not compliant</t>
  </si>
  <si>
    <t xml:space="preserve">        </t>
  </si>
  <si>
    <t xml:space="preserve">       </t>
  </si>
  <si>
    <t>Stormwater Management</t>
  </si>
  <si>
    <t>Compliance Code</t>
  </si>
  <si>
    <t>Where LCCE is applicable</t>
  </si>
  <si>
    <t>Where LCCE is not applicable</t>
  </si>
  <si>
    <t>Select from the dropdown</t>
  </si>
  <si>
    <t>Select Response</t>
  </si>
  <si>
    <t>N/A</t>
  </si>
  <si>
    <t>Project Type</t>
  </si>
  <si>
    <t>Justification (select from the dropdown, if box not checked)</t>
  </si>
  <si>
    <t>Army, Navy, Air Force, F8</t>
  </si>
  <si>
    <t>Is the project compliant?
Check if Yes</t>
  </si>
  <si>
    <t>Army, F8</t>
  </si>
  <si>
    <t>FIX</t>
  </si>
  <si>
    <t>Does the project limit the use of hydrofluorocarbon (HFC) and hydrochlorofluorocarbons (HCFCs) refrigerants, in order to phase out their use?</t>
  </si>
  <si>
    <t>In accordance with 40 CFR §§ 260.10 and DoD Manual 4160.21</t>
  </si>
  <si>
    <t>Commercial and Multi-Family High-Rise Residential</t>
  </si>
  <si>
    <t>Low-Rise Residential</t>
  </si>
  <si>
    <t>For Renovation</t>
  </si>
  <si>
    <t>For Low-Rise</t>
  </si>
  <si>
    <t>For Modernization/Commercial</t>
  </si>
  <si>
    <t>The project reduced measured energy use by at least 30%, below FY03 or earlier energy use baseline</t>
  </si>
  <si>
    <t>The project reduced measured energy use by at least 20% below the FY15 energy use baseline</t>
  </si>
  <si>
    <t>The project reduced modeled energy use by 30% compared to the ASHRAE 90.1 baseline design or IECC baseline.</t>
  </si>
  <si>
    <t>2-3.1.3.3 Renovation Statements</t>
  </si>
  <si>
    <t>Energy Efficient Products</t>
  </si>
  <si>
    <t>Does the project acquire products that are ENERGY STAR® certified by the EPA or meet/exceed the efficiency standard designated by FEMP Energy-Efficient Products?</t>
  </si>
  <si>
    <t>Energy Efficiency Codes</t>
  </si>
  <si>
    <t>Reference</t>
  </si>
  <si>
    <t>Filtering Questions (select from the drop down)</t>
  </si>
  <si>
    <t>As required by DoDI 4170.11</t>
  </si>
  <si>
    <t>In accordance with 7 U.S.C. § 8102</t>
  </si>
  <si>
    <t>LID Documentation</t>
  </si>
  <si>
    <t>Project addressed EISA 438</t>
  </si>
  <si>
    <t>Change in impervious area (SF)</t>
  </si>
  <si>
    <t>Pre-Award cost estimate ($)</t>
  </si>
  <si>
    <t>Percent increase in stormwater runoff for 95th percentile storm (%) -or- percent increase in stormwater runoff from continuous simulation model, published data, studies, or other established tools (reference UFC 3-210-10, Figure 2-1 Implementation of EISA Section 438)</t>
  </si>
  <si>
    <t>LID features locations</t>
  </si>
  <si>
    <t>Integrated management practices employed</t>
  </si>
  <si>
    <t>Final LID construction cost ($)</t>
  </si>
  <si>
    <t>Post construction analysis (name of DOR)</t>
  </si>
  <si>
    <t>LID implemented?</t>
  </si>
  <si>
    <t>Retaining stormwater impact receiving water flow</t>
  </si>
  <si>
    <t>Site too small to infiltrate significant volume</t>
  </si>
  <si>
    <t>State or local restrict water harvesting</t>
  </si>
  <si>
    <t>Shallow bedrock, contaminated soil, high ground water table, underground utilities</t>
  </si>
  <si>
    <t>Non-potable water demand too small</t>
  </si>
  <si>
    <t>State or local restrict use of green infrastructure or LID</t>
  </si>
  <si>
    <t>Soil infiltration capacity limited</t>
  </si>
  <si>
    <t>Structural, plumbing, and other mods not feasible</t>
  </si>
  <si>
    <t>Other</t>
  </si>
  <si>
    <t>Item</t>
  </si>
  <si>
    <t>True/False</t>
  </si>
  <si>
    <t>EISA Technical Constraints:</t>
  </si>
  <si>
    <t>Select all that apply</t>
  </si>
  <si>
    <t>Service:</t>
  </si>
  <si>
    <t>Project Name:</t>
  </si>
  <si>
    <t>Building GSF:</t>
  </si>
  <si>
    <t>Project ID/#:</t>
  </si>
  <si>
    <t>Location/Installation:</t>
  </si>
  <si>
    <t>Project Information:</t>
  </si>
  <si>
    <t>HPSB Building Designation</t>
  </si>
  <si>
    <t>ASHRAE 90.1-2019</t>
  </si>
  <si>
    <t xml:space="preserve"> Per EISA 2007 Section 523</t>
  </si>
  <si>
    <t>IgCC Section 601.3.2.1</t>
  </si>
  <si>
    <t>UFC 3-410-01</t>
  </si>
  <si>
    <t>UFC 3-530-01</t>
  </si>
  <si>
    <t>Does the project meet the requirements of IgCC 801.4.2 (8.4.2) or 801.5.2 (8.5.2) and specifiy low-emitting materials?</t>
  </si>
  <si>
    <t>IgCC Section 801.4.2
IgCC Section 801.5.2</t>
  </si>
  <si>
    <t>UFC 3-101-01</t>
  </si>
  <si>
    <t>RCRA Section 6002
42 U.S.C. § 6962</t>
  </si>
  <si>
    <t>2-5.6 Protect Indoor Air Quality During Construction</t>
  </si>
  <si>
    <r>
      <t xml:space="preserve">Does the project develop and implement an IAQ construction management plan that complies with IgCC 1001.3.1.5 (10.3.1.4) </t>
    </r>
    <r>
      <rPr>
        <i/>
        <sz val="12"/>
        <color theme="1"/>
        <rFont val="Times New Roman"/>
        <family val="1"/>
      </rPr>
      <t>Indoor Air Quality (IAQ) Construction Management</t>
    </r>
    <r>
      <rPr>
        <sz val="12"/>
        <color theme="1"/>
        <rFont val="Times New Roman"/>
        <family val="1"/>
      </rPr>
      <t>, with maximum outdoor air consistent with achieving relative humidity no greater than 60%.</t>
    </r>
  </si>
  <si>
    <t>Does the project comply with IgCC 1001.4.4 (10.4.4) Construction Activity Pollution Prevention: Protection of Occupied Areas  Refer to Appendix A “Best Practice” for “Protect Indoor Air Quality.”</t>
  </si>
  <si>
    <t>Will the building be occupied or unoccupied during construction? Please select from the dropdown.</t>
  </si>
  <si>
    <t>Occupied: IgCC 1001.4.4 (10.4.4)
Unoccupied: IgCC 1001.3.1.5 (10.3.1.4)</t>
  </si>
  <si>
    <t>EISA Technical Constraints</t>
  </si>
  <si>
    <t>Integrated Management Practices</t>
  </si>
  <si>
    <t>Bio-retention</t>
  </si>
  <si>
    <t>Infiltration trench</t>
  </si>
  <si>
    <t>Soil amendments</t>
  </si>
  <si>
    <t>Dry wells</t>
  </si>
  <si>
    <t>Inlet pollution removal device</t>
  </si>
  <si>
    <t>Tree box filters</t>
  </si>
  <si>
    <t>Filter strips</t>
  </si>
  <si>
    <t>Permeable pavement/pavers</t>
  </si>
  <si>
    <t>Vegetated buffers</t>
  </si>
  <si>
    <t>Grassed swells</t>
  </si>
  <si>
    <t>Rain barrels/cisterns</t>
  </si>
  <si>
    <t>Vegetated roof</t>
  </si>
  <si>
    <t>Logic Notes</t>
  </si>
  <si>
    <t>Does the project employ commissioning practices appropriate to the size and complexity of the building and its system  components?</t>
  </si>
  <si>
    <t>Does the project provide commercially available, off-the shelf products that use no more than 1 watt in standby power mode where LCCE?</t>
  </si>
  <si>
    <t>IgCC 701.4.1.1 
UFC 3-440-01</t>
  </si>
  <si>
    <t>Justified Non-Compliance</t>
  </si>
  <si>
    <t>DoD Dashboard</t>
  </si>
  <si>
    <t>HPSB Compliance Metrics:</t>
  </si>
  <si>
    <t>Does the project conform with Installation Plans IAW UFC 2-100-01?</t>
  </si>
  <si>
    <t>Has the project provided building design solutions responsive to Government-provided determination of acceptable risk?</t>
  </si>
  <si>
    <t>Project Team Information</t>
  </si>
  <si>
    <t>Agent POC Name:</t>
  </si>
  <si>
    <t>Phone Number:</t>
  </si>
  <si>
    <t>Email:</t>
  </si>
  <si>
    <t>Owner POC Name:</t>
  </si>
  <si>
    <t>Building Facilities Manager:</t>
  </si>
  <si>
    <t>Commissioning Provider (Authority or Agent)?</t>
  </si>
  <si>
    <t>Owner and/or Leasing Agency Representative?</t>
  </si>
  <si>
    <t>Architect:</t>
  </si>
  <si>
    <t>Mechanical Engineer:</t>
  </si>
  <si>
    <t>Electrical Engineer:</t>
  </si>
  <si>
    <t>Structural Engineer:</t>
  </si>
  <si>
    <t>Sustainable Design Coordinator:</t>
  </si>
  <si>
    <t>User Group Representative:</t>
  </si>
  <si>
    <t>Execution Phase (drop down):</t>
  </si>
  <si>
    <t>Project Sponsor? (Command, etc)</t>
  </si>
  <si>
    <t>Executing Project (i.e. USACE, NAVFAC)?</t>
  </si>
  <si>
    <t>Building Owner:</t>
  </si>
  <si>
    <t>Building Occupant:</t>
  </si>
  <si>
    <t>Installation:</t>
  </si>
  <si>
    <t>Street Address:</t>
  </si>
  <si>
    <t>Building Type?</t>
  </si>
  <si>
    <t>UIC Code:</t>
  </si>
  <si>
    <t>How many buildings?</t>
  </si>
  <si>
    <t>GSF:</t>
  </si>
  <si>
    <t>Site Total SF/Acreage:</t>
  </si>
  <si>
    <t>RPUID:</t>
  </si>
  <si>
    <t>In accordance with 42 USC 7675</t>
  </si>
  <si>
    <r>
      <t>Email (</t>
    </r>
    <r>
      <rPr>
        <b/>
        <i/>
        <sz val="11"/>
        <color rgb="FFFF0000"/>
        <rFont val="Aptos Narrow"/>
        <family val="2"/>
        <scheme val="minor"/>
      </rPr>
      <t>.mil ONLY</t>
    </r>
    <r>
      <rPr>
        <b/>
        <i/>
        <sz val="11"/>
        <color theme="1"/>
        <rFont val="Aptos Narrow"/>
        <family val="2"/>
        <scheme val="minor"/>
      </rPr>
      <t>):</t>
    </r>
  </si>
  <si>
    <t>Registration Date</t>
  </si>
  <si>
    <t>Select from the drop down below</t>
  </si>
  <si>
    <t xml:space="preserve">Project Type: </t>
  </si>
  <si>
    <t xml:space="preserve">Project Phase: </t>
  </si>
  <si>
    <t>If yes - which on-site renewable energy systems?</t>
  </si>
  <si>
    <t>Does the project use alternative sources for non-potable water applications when LCCE?</t>
  </si>
  <si>
    <t>Design Start Date:</t>
  </si>
  <si>
    <t>YYYYMMDD</t>
  </si>
  <si>
    <t>Enter the generation capacity in kW/year</t>
  </si>
  <si>
    <t>Has the project provided on-site renewable energy systems?</t>
  </si>
  <si>
    <t>Does the project meet at least 30% of its annual domestic hot water requirement through the installation of solar water heating?</t>
  </si>
  <si>
    <t>Does the project verify the installation has a program and procedure to manage hazardous waste, or ensure the building does not generate, store, treat, or dispose of hazardous waste?</t>
  </si>
  <si>
    <t>Does the project use the U.S. Department of Agriculture USDA BioPreferred products, which are designated products with the highest content level per USDA’s biobased content recommendations, if the products are competitive, meet performance requirements, and are not cost prohibitive?</t>
  </si>
  <si>
    <t>Does the project use non-potable water for landscaping and show preference for irrigation contractors certified through WaterSense or other industry-recognized credentialing? Project is also compliant if it does not use water for irrigation, or if potable water is only used to plant establishment period.</t>
  </si>
  <si>
    <t>When LCCE, does the project eliminate the use of single-pass (also called "once-through") cooling equipment using potable water and optimize cooling tower operations to minimize makeup water?</t>
  </si>
  <si>
    <t>Does the project provide meters for electrical, natural gas, and steam  utilities (as applicable to the project), in standard units of measure?</t>
  </si>
  <si>
    <t>Please select all of the following utilities that apply to the project</t>
  </si>
  <si>
    <t>Is the LID Tab complete and does the project comply with UFC 3-210-10?</t>
  </si>
  <si>
    <t>ASHRAE 90.1-20XX (a/o design date)</t>
  </si>
  <si>
    <t>Non-Compliant</t>
  </si>
  <si>
    <t>Renovation</t>
  </si>
  <si>
    <t>Please select from the drop down. For modernization, choose "commerical and multi-family high-rise residential" or "low-rise residential", as applicable</t>
  </si>
  <si>
    <t>Energy Efficiency Compliance Metric:</t>
  </si>
  <si>
    <t>Navy Only - Does the project comply w/ FC 1-300-09N?</t>
  </si>
  <si>
    <t>If Applicable - describe "Other"</t>
  </si>
  <si>
    <t>Roof Leader Disconnection</t>
  </si>
  <si>
    <t>Re-vegetation</t>
  </si>
  <si>
    <t>Rain Gardens</t>
  </si>
  <si>
    <t>Occupied</t>
  </si>
  <si>
    <t>DoW High Performance and Sustainable Building Checklist</t>
  </si>
  <si>
    <r>
      <t>DoW Service (</t>
    </r>
    <r>
      <rPr>
        <b/>
        <i/>
        <sz val="11"/>
        <color theme="1"/>
        <rFont val="Aptos Narrow"/>
        <family val="2"/>
        <scheme val="minor"/>
      </rPr>
      <t>Select One from Drop Down</t>
    </r>
    <r>
      <rPr>
        <b/>
        <sz val="11"/>
        <color theme="1"/>
        <rFont val="Aptos Narrow"/>
        <family val="2"/>
        <scheme val="minor"/>
      </rPr>
      <t>)</t>
    </r>
  </si>
  <si>
    <t>Third Party Certification or Self-Certification</t>
  </si>
  <si>
    <t>UFC
Ref</t>
  </si>
  <si>
    <t>1-30% Design Submittals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</si>
</sst>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32">
    <font>
      <sz val="11"/>
      <color theme="1"/>
      <name val="Aptos Narrow"/>
      <family val="2"/>
      <scheme val="minor"/>
    </font>
    <font>
      <sz val="11"/>
      <color rgb="FFFF0000"/>
      <name val="Aptos Narrow"/>
      <family val="2"/>
      <scheme val="minor"/>
    </font>
    <font>
      <b/>
      <sz val="11"/>
      <color theme="1"/>
      <name val="Aptos Narrow"/>
      <family val="2"/>
      <scheme val="minor"/>
    </font>
    <font>
      <i/>
      <sz val="11"/>
      <color theme="1"/>
      <name val="Aptos Narrow"/>
      <family val="2"/>
      <scheme val="minor"/>
    </font>
    <font>
      <b/>
      <i/>
      <sz val="11"/>
      <color theme="1"/>
      <name val="Aptos Narrow"/>
      <family val="2"/>
      <scheme val="minor"/>
    </font>
    <font>
      <i/>
      <sz val="10"/>
      <color theme="1"/>
      <name val="Aptos Narrow"/>
      <family val="2"/>
      <scheme val="minor"/>
    </font>
    <font>
      <sz val="8"/>
      <name val="Aptos Narrow"/>
      <family val="2"/>
      <scheme val="minor"/>
    </font>
    <font>
      <sz val="11"/>
      <color theme="1"/>
      <name val="Aptos Narrow"/>
      <family val="2"/>
      <scheme val="minor"/>
    </font>
    <font>
      <b/>
      <sz val="11"/>
      <color theme="0"/>
      <name val="Aptos Narrow"/>
      <family val="2"/>
      <scheme val="minor"/>
    </font>
    <font>
      <b/>
      <sz val="11"/>
      <color rgb="FFFF0000"/>
      <name val="Aptos Narrow"/>
      <family val="2"/>
      <scheme val="minor"/>
    </font>
    <font>
      <b/>
      <i/>
      <sz val="11"/>
      <color theme="0"/>
      <name val="Aptos Narrow"/>
      <family val="2"/>
      <scheme val="minor"/>
    </font>
    <font>
      <sz val="11"/>
      <name val="Aptos Narrow"/>
      <family val="2"/>
      <scheme val="minor"/>
    </font>
    <font>
      <b/>
      <sz val="11"/>
      <name val="Aptos Narrow"/>
      <family val="2"/>
      <scheme val="minor"/>
    </font>
    <font>
      <b/>
      <sz val="11"/>
      <color theme="4"/>
      <name val="Aptos Narrow"/>
      <family val="2"/>
      <scheme val="minor"/>
    </font>
    <font>
      <b/>
      <sz val="14"/>
      <color theme="0"/>
      <name val="Aptos Narrow"/>
      <family val="2"/>
      <scheme val="minor"/>
    </font>
    <font>
      <sz val="8"/>
      <color rgb="FF000000"/>
      <name val="Segoe UI"/>
      <family val="2"/>
    </font>
    <font>
      <b/>
      <i/>
      <sz val="10"/>
      <color theme="1"/>
      <name val="Aptos Narrow"/>
      <family val="2"/>
      <scheme val="minor"/>
    </font>
    <font>
      <b/>
      <i/>
      <sz val="14"/>
      <color theme="1"/>
      <name val="Aptos Narrow"/>
      <family val="2"/>
      <scheme val="minor"/>
    </font>
    <font>
      <i/>
      <sz val="11"/>
      <name val="Aptos Narrow"/>
      <family val="2"/>
      <scheme val="minor"/>
    </font>
    <font>
      <i/>
      <sz val="12"/>
      <color theme="1"/>
      <name val="Times New Roman"/>
      <family val="1"/>
    </font>
    <font>
      <sz val="12"/>
      <color theme="1"/>
      <name val="Times New Roman"/>
      <family val="1"/>
    </font>
    <font>
      <b/>
      <sz val="12"/>
      <color theme="0"/>
      <name val="Aptos Narrow"/>
      <family val="2"/>
      <scheme val="minor"/>
    </font>
    <font>
      <b/>
      <i/>
      <sz val="24"/>
      <color theme="0"/>
      <name val="Segoe UI"/>
      <family val="2"/>
    </font>
    <font>
      <sz val="14"/>
      <color theme="1"/>
      <name val="Segoe UI"/>
      <family val="2"/>
    </font>
    <font>
      <b/>
      <sz val="14"/>
      <color theme="1"/>
      <name val="Segoe UI"/>
      <family val="2"/>
    </font>
    <font>
      <sz val="11"/>
      <color theme="1"/>
      <name val="Segoe UI"/>
      <family val="2"/>
    </font>
    <font>
      <b/>
      <i/>
      <sz val="16"/>
      <color theme="0"/>
      <name val="Segoe UI"/>
      <family val="2"/>
    </font>
    <font>
      <b/>
      <sz val="16"/>
      <color theme="1"/>
      <name val="Segoe UI"/>
      <family val="2"/>
    </font>
    <font>
      <b/>
      <i/>
      <sz val="11"/>
      <color rgb="FFFF0000"/>
      <name val="Aptos Narrow"/>
      <family val="2"/>
      <scheme val="minor"/>
    </font>
    <font>
      <b/>
      <sz val="11"/>
      <color rgb="FFFFC000"/>
      <name val="Aptos Narrow"/>
      <family val="2"/>
      <scheme val="minor"/>
    </font>
    <font>
      <sz val="14"/>
      <color theme="1"/>
      <name val="Segoe UI"/>
    </font>
    <font>
      <b/>
      <i/>
      <sz val="16"/>
      <name val="Segoe UI"/>
      <family val="2"/>
    </font>
  </fonts>
  <fills count="14">
    <fill>
      <patternFill patternType="none"/>
    </fill>
    <fill>
      <patternFill patternType="gray125"/>
    </fill>
    <fill>
      <patternFill patternType="solid">
        <fgColor theme="0" tint="-0.14999847407452621"/>
        <bgColor indexed="64"/>
      </patternFill>
    </fill>
    <fill>
      <patternFill patternType="solid">
        <fgColor theme="3" tint="0.89999084444715716"/>
        <bgColor indexed="64"/>
      </patternFill>
    </fill>
    <fill>
      <patternFill patternType="solid">
        <fgColor theme="4"/>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bgColor theme="4"/>
      </patternFill>
    </fill>
    <fill>
      <patternFill patternType="solid">
        <fgColor theme="2" tint="-9.9978637043366805E-2"/>
        <bgColor indexed="64"/>
      </patternFill>
    </fill>
    <fill>
      <patternFill patternType="solid">
        <fgColor theme="0"/>
        <bgColor indexed="64"/>
      </patternFill>
    </fill>
    <fill>
      <patternFill patternType="solid">
        <fgColor rgb="FF759554"/>
        <bgColor indexed="64"/>
      </patternFill>
    </fill>
    <fill>
      <patternFill patternType="solid">
        <fgColor rgb="FF92D050"/>
        <bgColor indexed="64"/>
      </patternFill>
    </fill>
    <fill>
      <patternFill patternType="solid">
        <fgColor theme="5" tint="0.39997558519241921"/>
        <bgColor indexed="64"/>
      </patternFill>
    </fill>
    <fill>
      <patternFill patternType="solid">
        <fgColor theme="6" tint="0.79998168889431442"/>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theme="4" tint="0.39997558519241921"/>
      </left>
      <right/>
      <top/>
      <bottom/>
      <diagonal/>
    </border>
    <border>
      <left/>
      <right/>
      <top style="thin">
        <color theme="0"/>
      </top>
      <bottom/>
      <diagonal/>
    </border>
    <border>
      <left style="medium">
        <color theme="0"/>
      </left>
      <right style="thin">
        <color theme="0"/>
      </right>
      <top style="medium">
        <color theme="0"/>
      </top>
      <bottom style="thin">
        <color theme="0"/>
      </bottom>
      <diagonal/>
    </border>
    <border>
      <left style="thin">
        <color theme="0"/>
      </left>
      <right style="thin">
        <color theme="0"/>
      </right>
      <top style="medium">
        <color theme="0"/>
      </top>
      <bottom style="thin">
        <color theme="0"/>
      </bottom>
      <diagonal/>
    </border>
    <border>
      <left style="thin">
        <color theme="0"/>
      </left>
      <right style="medium">
        <color theme="0"/>
      </right>
      <top style="medium">
        <color theme="0"/>
      </top>
      <bottom style="thin">
        <color theme="0"/>
      </bottom>
      <diagonal/>
    </border>
    <border>
      <left style="medium">
        <color theme="0"/>
      </left>
      <right style="thin">
        <color theme="0"/>
      </right>
      <top style="thin">
        <color theme="0"/>
      </top>
      <bottom style="medium">
        <color theme="0"/>
      </bottom>
      <diagonal/>
    </border>
    <border>
      <left style="thin">
        <color theme="0"/>
      </left>
      <right style="thin">
        <color theme="0"/>
      </right>
      <top style="thin">
        <color theme="0"/>
      </top>
      <bottom style="medium">
        <color theme="0"/>
      </bottom>
      <diagonal/>
    </border>
    <border>
      <left/>
      <right style="thin">
        <color rgb="FF000000"/>
      </right>
      <top/>
      <bottom style="thin">
        <color indexed="64"/>
      </bottom>
      <diagonal/>
    </border>
    <border>
      <left style="thin">
        <color theme="0"/>
      </left>
      <right style="medium">
        <color theme="0"/>
      </right>
      <top style="thin">
        <color theme="0"/>
      </top>
      <bottom/>
      <diagonal/>
    </border>
  </borders>
  <cellStyleXfs count="4">
    <xf numFmtId="0" fontId="0" fillId="0" borderId="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cellStyleXfs>
  <cellXfs count="179">
    <xf numFmtId="0" fontId="0" fillId="0" borderId="0" xfId="0"/>
    <xf numFmtId="0" fontId="0" fillId="0" borderId="0" xfId="0" applyAlignment="1">
      <alignment wrapText="1"/>
    </xf>
    <xf numFmtId="0" fontId="0" fillId="5" borderId="8" xfId="0" applyFill="1" applyBorder="1"/>
    <xf numFmtId="0" fontId="8" fillId="4" borderId="13" xfId="0" applyFont="1" applyFill="1" applyBorder="1" applyAlignment="1">
      <alignment horizontal="center"/>
    </xf>
    <xf numFmtId="0" fontId="0" fillId="5" borderId="10" xfId="0" applyFill="1" applyBorder="1"/>
    <xf numFmtId="0" fontId="0" fillId="5" borderId="0" xfId="0" applyFill="1"/>
    <xf numFmtId="0" fontId="0" fillId="5" borderId="0" xfId="0" applyFill="1" applyAlignment="1">
      <alignment wrapText="1"/>
    </xf>
    <xf numFmtId="0" fontId="0" fillId="5" borderId="0" xfId="0" applyFill="1" applyAlignment="1">
      <alignment horizontal="center" vertical="center"/>
      <extLst>
        <ext xmlns:xfpb="http://schemas.microsoft.com/office/spreadsheetml/2022/featurepropertybag" uri="{C7286773-470A-42A8-94C5-96B5CB345126}">
          <xfpb:xfComplement i="0"/>
        </ext>
      </extLst>
    </xf>
    <xf numFmtId="0" fontId="0" fillId="5" borderId="0" xfId="0" applyFill="1" applyAlignment="1">
      <alignment horizontal="center" vertical="center"/>
    </xf>
    <xf numFmtId="0" fontId="0" fillId="3" borderId="3" xfId="0" applyFill="1" applyBorder="1" applyAlignment="1">
      <alignment horizontal="center" vertical="center"/>
      <extLst>
        <ext xmlns:xfpb="http://schemas.microsoft.com/office/spreadsheetml/2022/featurepropertybag" uri="{C7286773-470A-42A8-94C5-96B5CB345126}">
          <xfpb:xfComplement i="0"/>
        </ext>
      </extLst>
    </xf>
    <xf numFmtId="0" fontId="3" fillId="5" borderId="5" xfId="0" applyFont="1" applyFill="1" applyBorder="1" applyAlignment="1">
      <alignment wrapText="1"/>
    </xf>
    <xf numFmtId="0" fontId="2" fillId="5" borderId="0" xfId="0" applyFont="1" applyFill="1" applyAlignment="1">
      <alignment wrapText="1"/>
    </xf>
    <xf numFmtId="0" fontId="10" fillId="4" borderId="11" xfId="0" applyFont="1" applyFill="1" applyBorder="1" applyAlignment="1">
      <alignment horizontal="center"/>
    </xf>
    <xf numFmtId="0" fontId="10" fillId="4" borderId="13" xfId="0" applyFont="1" applyFill="1" applyBorder="1" applyAlignment="1">
      <alignment horizontal="center" wrapText="1"/>
    </xf>
    <xf numFmtId="0" fontId="10" fillId="4" borderId="13" xfId="0" applyFont="1" applyFill="1" applyBorder="1" applyAlignment="1">
      <alignment horizontal="center"/>
    </xf>
    <xf numFmtId="0" fontId="10" fillId="4" borderId="12" xfId="0" applyFont="1" applyFill="1" applyBorder="1" applyAlignment="1">
      <alignment horizontal="center"/>
    </xf>
    <xf numFmtId="0" fontId="8" fillId="4" borderId="4" xfId="0" applyFont="1" applyFill="1" applyBorder="1" applyAlignment="1">
      <alignment horizontal="center"/>
    </xf>
    <xf numFmtId="0" fontId="8" fillId="4" borderId="11" xfId="0" applyFont="1" applyFill="1" applyBorder="1" applyAlignment="1">
      <alignment horizontal="center"/>
    </xf>
    <xf numFmtId="0" fontId="0" fillId="6" borderId="1" xfId="0" applyFill="1" applyBorder="1"/>
    <xf numFmtId="0" fontId="2" fillId="8" borderId="2" xfId="0" applyFont="1" applyFill="1" applyBorder="1" applyAlignment="1">
      <alignment horizontal="left" vertical="center" wrapText="1"/>
    </xf>
    <xf numFmtId="0" fontId="0" fillId="5" borderId="9" xfId="0" applyFill="1" applyBorder="1" applyAlignment="1">
      <alignment horizontal="center"/>
    </xf>
    <xf numFmtId="0" fontId="0" fillId="5" borderId="0" xfId="0" applyFill="1" applyAlignment="1">
      <alignment horizontal="center"/>
    </xf>
    <xf numFmtId="14" fontId="8" fillId="4" borderId="13" xfId="0" applyNumberFormat="1" applyFont="1" applyFill="1" applyBorder="1" applyAlignment="1">
      <alignment horizontal="center"/>
    </xf>
    <xf numFmtId="0" fontId="0" fillId="0" borderId="0" xfId="0" applyAlignment="1">
      <alignment horizontal="center"/>
    </xf>
    <xf numFmtId="0" fontId="0" fillId="5" borderId="6" xfId="0" applyFill="1" applyBorder="1" applyAlignment="1">
      <alignment horizontal="center"/>
    </xf>
    <xf numFmtId="0" fontId="1" fillId="5" borderId="7" xfId="0" applyFont="1" applyFill="1" applyBorder="1" applyAlignment="1">
      <alignment horizontal="center"/>
    </xf>
    <xf numFmtId="0" fontId="0" fillId="5" borderId="7" xfId="0" applyFill="1" applyBorder="1" applyAlignment="1">
      <alignment horizontal="center"/>
    </xf>
    <xf numFmtId="0" fontId="8" fillId="4" borderId="7" xfId="0" applyFont="1" applyFill="1" applyBorder="1" applyAlignment="1">
      <alignment horizontal="center"/>
    </xf>
    <xf numFmtId="0" fontId="1" fillId="5" borderId="9" xfId="0" applyFont="1" applyFill="1" applyBorder="1" applyAlignment="1">
      <alignment horizontal="center"/>
    </xf>
    <xf numFmtId="49" fontId="8" fillId="4" borderId="13" xfId="0" applyNumberFormat="1" applyFont="1" applyFill="1" applyBorder="1" applyAlignment="1">
      <alignment horizontal="center"/>
    </xf>
    <xf numFmtId="0" fontId="13" fillId="5" borderId="5" xfId="0" applyFont="1" applyFill="1" applyBorder="1" applyAlignment="1">
      <alignment horizontal="center" vertical="center"/>
    </xf>
    <xf numFmtId="0" fontId="13" fillId="5" borderId="10" xfId="0" applyFont="1" applyFill="1" applyBorder="1" applyAlignment="1">
      <alignment horizontal="center" vertical="center"/>
    </xf>
    <xf numFmtId="0" fontId="13" fillId="5" borderId="8" xfId="0" applyFont="1" applyFill="1" applyBorder="1" applyAlignment="1">
      <alignment horizontal="center" vertical="center"/>
    </xf>
    <xf numFmtId="0" fontId="2" fillId="5" borderId="0" xfId="0" applyFont="1" applyFill="1" applyAlignment="1">
      <alignment vertical="center" wrapText="1"/>
    </xf>
    <xf numFmtId="0" fontId="0" fillId="3" borderId="6" xfId="0" applyFill="1" applyBorder="1" applyAlignment="1">
      <alignment horizontal="center" vertical="center"/>
      <extLst>
        <ext xmlns:xfpb="http://schemas.microsoft.com/office/spreadsheetml/2022/featurepropertybag" uri="{C7286773-470A-42A8-94C5-96B5CB345126}">
          <xfpb:xfComplement i="0"/>
        </ext>
      </extLst>
    </xf>
    <xf numFmtId="0" fontId="0" fillId="3" borderId="11" xfId="0" applyFill="1" applyBorder="1" applyAlignment="1">
      <alignment horizontal="center" vertical="center"/>
      <extLst>
        <ext xmlns:xfpb="http://schemas.microsoft.com/office/spreadsheetml/2022/featurepropertybag" uri="{C7286773-470A-42A8-94C5-96B5CB345126}">
          <xfpb:xfComplement i="0"/>
        </ext>
      </extLst>
    </xf>
    <xf numFmtId="0" fontId="4" fillId="0" borderId="12" xfId="0" applyFont="1" applyBorder="1" applyAlignment="1">
      <alignment horizontal="center"/>
    </xf>
    <xf numFmtId="0" fontId="0" fillId="3" borderId="9" xfId="0" applyFill="1" applyBorder="1" applyAlignment="1">
      <alignment horizontal="center" vertical="center"/>
      <extLst>
        <ext xmlns:xfpb="http://schemas.microsoft.com/office/spreadsheetml/2022/featurepropertybag" uri="{C7286773-470A-42A8-94C5-96B5CB345126}">
          <xfpb:xfComplement i="0"/>
        </ext>
      </extLst>
    </xf>
    <xf numFmtId="0" fontId="0" fillId="3" borderId="7" xfId="0" applyFill="1" applyBorder="1" applyAlignment="1">
      <alignment horizontal="center" vertical="center"/>
      <extLst>
        <ext xmlns:xfpb="http://schemas.microsoft.com/office/spreadsheetml/2022/featurepropertybag" uri="{C7286773-470A-42A8-94C5-96B5CB345126}">
          <xfpb:xfComplement i="0"/>
        </ext>
      </extLst>
    </xf>
    <xf numFmtId="0" fontId="0" fillId="6" borderId="11" xfId="0" applyFill="1" applyBorder="1" applyAlignment="1">
      <alignment horizontal="center" vertical="center"/>
    </xf>
    <xf numFmtId="9" fontId="0" fillId="6" borderId="11" xfId="1" applyFont="1" applyFill="1" applyBorder="1" applyAlignment="1">
      <alignment horizontal="center" vertical="center"/>
    </xf>
    <xf numFmtId="0" fontId="10" fillId="4" borderId="4" xfId="0" applyFont="1" applyFill="1" applyBorder="1" applyAlignment="1">
      <alignment horizontal="center" wrapText="1"/>
    </xf>
    <xf numFmtId="0" fontId="3" fillId="5" borderId="2" xfId="0" applyFont="1" applyFill="1" applyBorder="1" applyAlignment="1">
      <alignment horizontal="center" vertical="center" wrapText="1"/>
    </xf>
    <xf numFmtId="0" fontId="0" fillId="3" borderId="1" xfId="0" applyFill="1" applyBorder="1"/>
    <xf numFmtId="0" fontId="0" fillId="3" borderId="12" xfId="0" applyFill="1" applyBorder="1"/>
    <xf numFmtId="0" fontId="0" fillId="6" borderId="12" xfId="2" applyNumberFormat="1" applyFont="1" applyFill="1" applyBorder="1"/>
    <xf numFmtId="44" fontId="0" fillId="6" borderId="12" xfId="3" applyFont="1" applyFill="1" applyBorder="1"/>
    <xf numFmtId="0" fontId="2" fillId="8" borderId="1" xfId="0" applyFont="1" applyFill="1" applyBorder="1" applyAlignment="1">
      <alignment horizontal="right"/>
    </xf>
    <xf numFmtId="0" fontId="2" fillId="8" borderId="1" xfId="0" applyFont="1" applyFill="1" applyBorder="1" applyAlignment="1">
      <alignment wrapText="1"/>
    </xf>
    <xf numFmtId="0" fontId="16" fillId="5" borderId="9" xfId="0" applyFont="1" applyFill="1" applyBorder="1" applyAlignment="1">
      <alignment horizontal="right" vertical="center"/>
    </xf>
    <xf numFmtId="0" fontId="0" fillId="9" borderId="0" xfId="0" applyFill="1"/>
    <xf numFmtId="0" fontId="17" fillId="0" borderId="0" xfId="0" applyFont="1"/>
    <xf numFmtId="0" fontId="2" fillId="8" borderId="1" xfId="0" applyFont="1" applyFill="1" applyBorder="1" applyAlignment="1">
      <alignment horizontal="right" vertical="center" wrapText="1"/>
    </xf>
    <xf numFmtId="0" fontId="3" fillId="5" borderId="14" xfId="0" applyFont="1" applyFill="1" applyBorder="1" applyAlignment="1">
      <alignment horizontal="center" vertical="center" wrapText="1"/>
    </xf>
    <xf numFmtId="0" fontId="0" fillId="3" borderId="7" xfId="0" applyFill="1" applyBorder="1" applyAlignment="1">
      <alignment horizontal="center" vertical="center"/>
    </xf>
    <xf numFmtId="0" fontId="4" fillId="8" borderId="1" xfId="0" applyFont="1" applyFill="1" applyBorder="1" applyAlignment="1">
      <alignment horizontal="right" vertical="center" wrapText="1"/>
    </xf>
    <xf numFmtId="0" fontId="0" fillId="5" borderId="2" xfId="0" applyFill="1" applyBorder="1" applyAlignment="1">
      <alignment horizontal="center" vertical="center" wrapText="1"/>
    </xf>
    <xf numFmtId="0" fontId="0" fillId="5" borderId="14" xfId="0" applyFill="1" applyBorder="1" applyAlignment="1">
      <alignment horizontal="center" vertical="center" wrapText="1"/>
    </xf>
    <xf numFmtId="0" fontId="11" fillId="5" borderId="14" xfId="0" applyFont="1" applyFill="1" applyBorder="1" applyAlignment="1">
      <alignment horizontal="center" vertical="center" wrapText="1"/>
    </xf>
    <xf numFmtId="0" fontId="18" fillId="5" borderId="2" xfId="0" applyFont="1" applyFill="1" applyBorder="1" applyAlignment="1">
      <alignment horizontal="center" vertical="center" wrapText="1"/>
    </xf>
    <xf numFmtId="0" fontId="0" fillId="3" borderId="1" xfId="0" applyFill="1" applyBorder="1" applyAlignment="1">
      <alignment horizontal="center" vertical="center" wrapText="1"/>
    </xf>
    <xf numFmtId="0" fontId="9" fillId="5" borderId="9" xfId="0" applyFont="1" applyFill="1" applyBorder="1" applyAlignment="1">
      <alignment horizontal="center" vertical="center"/>
    </xf>
    <xf numFmtId="0" fontId="9" fillId="5" borderId="0" xfId="0" applyFont="1" applyFill="1" applyAlignment="1">
      <alignment horizontal="center" vertical="center"/>
    </xf>
    <xf numFmtId="0" fontId="9" fillId="5" borderId="3" xfId="0" applyFont="1" applyFill="1" applyBorder="1" applyAlignment="1">
      <alignment horizontal="right" vertical="center"/>
    </xf>
    <xf numFmtId="0" fontId="9" fillId="5" borderId="4" xfId="0" applyFont="1" applyFill="1" applyBorder="1" applyAlignment="1">
      <alignment horizontal="right" vertical="center"/>
    </xf>
    <xf numFmtId="0" fontId="9" fillId="5" borderId="9" xfId="0" applyFont="1" applyFill="1" applyBorder="1" applyAlignment="1">
      <alignment horizontal="right" vertical="center"/>
    </xf>
    <xf numFmtId="0" fontId="9" fillId="5" borderId="0" xfId="0" applyFont="1" applyFill="1" applyAlignment="1">
      <alignment horizontal="right" vertical="center"/>
    </xf>
    <xf numFmtId="0" fontId="9" fillId="5" borderId="9" xfId="0" applyFont="1" applyFill="1" applyBorder="1" applyAlignment="1">
      <alignment horizontal="right"/>
    </xf>
    <xf numFmtId="0" fontId="9" fillId="5" borderId="0" xfId="0" applyFont="1" applyFill="1" applyAlignment="1">
      <alignment horizontal="right"/>
    </xf>
    <xf numFmtId="0" fontId="1" fillId="5" borderId="0" xfId="0" applyFont="1" applyFill="1" applyAlignment="1">
      <alignment horizontal="center"/>
    </xf>
    <xf numFmtId="0" fontId="13" fillId="5" borderId="0" xfId="0" applyFont="1" applyFill="1" applyAlignment="1">
      <alignment horizontal="center" vertical="center"/>
    </xf>
    <xf numFmtId="0" fontId="0" fillId="0" borderId="11" xfId="0" applyBorder="1" applyAlignment="1">
      <alignment horizontal="center"/>
    </xf>
    <xf numFmtId="0" fontId="0" fillId="0" borderId="17" xfId="0" applyBorder="1"/>
    <xf numFmtId="0" fontId="25" fillId="0" borderId="0" xfId="0" applyFont="1"/>
    <xf numFmtId="0" fontId="2" fillId="0" borderId="0" xfId="0" applyFont="1" applyAlignment="1">
      <alignment wrapText="1"/>
    </xf>
    <xf numFmtId="0" fontId="4" fillId="2" borderId="0" xfId="0" applyFont="1" applyFill="1" applyAlignment="1">
      <alignment horizontal="center" wrapText="1"/>
    </xf>
    <xf numFmtId="0" fontId="12" fillId="8" borderId="15" xfId="0" applyFont="1" applyFill="1" applyBorder="1" applyAlignment="1">
      <alignment vertical="center" wrapText="1"/>
    </xf>
    <xf numFmtId="0" fontId="2" fillId="8" borderId="1" xfId="0" applyFont="1" applyFill="1" applyBorder="1" applyAlignment="1">
      <alignment horizontal="left" vertical="center" wrapText="1"/>
    </xf>
    <xf numFmtId="0" fontId="13" fillId="5" borderId="0" xfId="0" applyFont="1" applyFill="1" applyAlignment="1">
      <alignment horizontal="center"/>
    </xf>
    <xf numFmtId="0" fontId="2" fillId="3" borderId="13" xfId="0" applyFont="1" applyFill="1" applyBorder="1" applyAlignment="1">
      <alignment vertical="center" wrapText="1"/>
    </xf>
    <xf numFmtId="0" fontId="4" fillId="8" borderId="15" xfId="0" applyFont="1" applyFill="1" applyBorder="1" applyAlignment="1">
      <alignment horizontal="right" vertical="center" wrapText="1"/>
    </xf>
    <xf numFmtId="9" fontId="0" fillId="11" borderId="11" xfId="1" applyFont="1" applyFill="1" applyBorder="1" applyAlignment="1">
      <alignment horizontal="center" vertical="center"/>
    </xf>
    <xf numFmtId="0" fontId="0" fillId="5" borderId="15" xfId="0" applyFill="1" applyBorder="1" applyAlignment="1">
      <alignment vertical="center" wrapText="1"/>
    </xf>
    <xf numFmtId="0" fontId="0" fillId="5" borderId="8" xfId="0" applyFill="1" applyBorder="1" applyAlignment="1">
      <alignment vertical="center" wrapText="1"/>
    </xf>
    <xf numFmtId="0" fontId="8" fillId="4" borderId="7" xfId="0" applyFont="1" applyFill="1" applyBorder="1" applyAlignment="1">
      <alignment horizontal="center" wrapText="1"/>
    </xf>
    <xf numFmtId="0" fontId="2" fillId="3" borderId="15" xfId="0" applyFont="1" applyFill="1" applyBorder="1" applyAlignment="1">
      <alignment horizontal="left" vertical="center"/>
    </xf>
    <xf numFmtId="0" fontId="8" fillId="4" borderId="6" xfId="0" applyFont="1" applyFill="1" applyBorder="1" applyAlignment="1">
      <alignment horizontal="center"/>
    </xf>
    <xf numFmtId="0" fontId="8" fillId="4" borderId="8" xfId="0" applyFont="1" applyFill="1" applyBorder="1" applyAlignment="1">
      <alignment horizontal="center"/>
    </xf>
    <xf numFmtId="0" fontId="2" fillId="8" borderId="15" xfId="0" applyFont="1" applyFill="1" applyBorder="1" applyAlignment="1">
      <alignment vertical="center"/>
    </xf>
    <xf numFmtId="0" fontId="0" fillId="4" borderId="9" xfId="0" applyFill="1" applyBorder="1"/>
    <xf numFmtId="0" fontId="0" fillId="4" borderId="3" xfId="0" applyFill="1" applyBorder="1"/>
    <xf numFmtId="0" fontId="0" fillId="4" borderId="4" xfId="0" applyFill="1" applyBorder="1"/>
    <xf numFmtId="0" fontId="10" fillId="4" borderId="5" xfId="0" applyFont="1" applyFill="1" applyBorder="1"/>
    <xf numFmtId="0" fontId="0" fillId="4" borderId="0" xfId="0" applyFill="1"/>
    <xf numFmtId="0" fontId="10" fillId="4" borderId="10" xfId="0" applyFont="1" applyFill="1" applyBorder="1"/>
    <xf numFmtId="0" fontId="0" fillId="4" borderId="6" xfId="0" applyFill="1" applyBorder="1"/>
    <xf numFmtId="0" fontId="0" fillId="4" borderId="7" xfId="0" applyFill="1" applyBorder="1"/>
    <xf numFmtId="0" fontId="10" fillId="4" borderId="8" xfId="0" applyFont="1" applyFill="1" applyBorder="1"/>
    <xf numFmtId="0" fontId="12" fillId="8" borderId="9" xfId="0" applyFont="1" applyFill="1" applyBorder="1" applyAlignment="1">
      <alignment vertical="center" wrapText="1"/>
    </xf>
    <xf numFmtId="0" fontId="12" fillId="8" borderId="2" xfId="0" applyFont="1" applyFill="1" applyBorder="1" applyAlignment="1">
      <alignment vertical="center" wrapText="1"/>
    </xf>
    <xf numFmtId="0" fontId="2" fillId="8" borderId="8" xfId="0" applyFont="1" applyFill="1" applyBorder="1" applyAlignment="1">
      <alignment vertical="center" wrapText="1"/>
    </xf>
    <xf numFmtId="0" fontId="2" fillId="8" borderId="5" xfId="0" applyFont="1" applyFill="1" applyBorder="1" applyAlignment="1">
      <alignment vertical="center" wrapText="1"/>
    </xf>
    <xf numFmtId="0" fontId="0" fillId="5" borderId="14" xfId="0" applyFill="1" applyBorder="1" applyAlignment="1">
      <alignment vertical="center" wrapText="1"/>
    </xf>
    <xf numFmtId="0" fontId="2" fillId="8" borderId="12" xfId="0" applyFont="1" applyFill="1" applyBorder="1" applyAlignment="1">
      <alignment horizontal="left" vertical="center" wrapText="1"/>
    </xf>
    <xf numFmtId="0" fontId="0" fillId="5" borderId="11" xfId="0" applyFill="1" applyBorder="1" applyAlignment="1">
      <alignment horizontal="center"/>
    </xf>
    <xf numFmtId="0" fontId="0" fillId="5" borderId="13" xfId="0" applyFill="1" applyBorder="1" applyAlignment="1">
      <alignment horizontal="center"/>
    </xf>
    <xf numFmtId="0" fontId="0" fillId="5" borderId="1" xfId="0" applyFill="1" applyBorder="1" applyAlignment="1">
      <alignment horizontal="center" vertical="center" wrapText="1"/>
    </xf>
    <xf numFmtId="0" fontId="0" fillId="5" borderId="12" xfId="0" applyFill="1" applyBorder="1"/>
    <xf numFmtId="0" fontId="24" fillId="0" borderId="0" xfId="0" applyFont="1" applyAlignment="1">
      <alignment horizontal="right"/>
    </xf>
    <xf numFmtId="0" fontId="4" fillId="8" borderId="2" xfId="0" applyFont="1" applyFill="1" applyBorder="1" applyAlignment="1">
      <alignment horizontal="right" wrapText="1"/>
    </xf>
    <xf numFmtId="0" fontId="4" fillId="8" borderId="1" xfId="0" applyFont="1" applyFill="1" applyBorder="1" applyAlignment="1">
      <alignment horizontal="right" wrapText="1"/>
    </xf>
    <xf numFmtId="0" fontId="21" fillId="4" borderId="14" xfId="0" applyFont="1" applyFill="1" applyBorder="1"/>
    <xf numFmtId="0" fontId="21" fillId="4" borderId="10" xfId="0" applyFont="1" applyFill="1" applyBorder="1" applyAlignment="1">
      <alignment horizontal="center"/>
    </xf>
    <xf numFmtId="0" fontId="4" fillId="4" borderId="1" xfId="0" applyFont="1" applyFill="1" applyBorder="1" applyAlignment="1">
      <alignment horizontal="right" wrapText="1"/>
    </xf>
    <xf numFmtId="0" fontId="21" fillId="4" borderId="5" xfId="0" applyFont="1" applyFill="1" applyBorder="1"/>
    <xf numFmtId="0" fontId="29" fillId="4" borderId="11" xfId="0" applyFont="1" applyFill="1" applyBorder="1" applyAlignment="1">
      <alignment horizontal="center"/>
    </xf>
    <xf numFmtId="0" fontId="29" fillId="4" borderId="13" xfId="0" applyFont="1" applyFill="1" applyBorder="1" applyAlignment="1">
      <alignment horizontal="center"/>
    </xf>
    <xf numFmtId="0" fontId="29" fillId="4" borderId="3" xfId="0" applyFont="1" applyFill="1" applyBorder="1" applyAlignment="1">
      <alignment horizontal="center"/>
    </xf>
    <xf numFmtId="0" fontId="29" fillId="4" borderId="6" xfId="0" applyFont="1" applyFill="1" applyBorder="1" applyAlignment="1">
      <alignment horizontal="center"/>
    </xf>
    <xf numFmtId="0" fontId="29" fillId="4" borderId="7" xfId="0" applyFont="1" applyFill="1" applyBorder="1" applyAlignment="1">
      <alignment horizontal="center"/>
    </xf>
    <xf numFmtId="0" fontId="29" fillId="4" borderId="4" xfId="0" applyFont="1" applyFill="1" applyBorder="1" applyAlignment="1">
      <alignment horizontal="center"/>
    </xf>
    <xf numFmtId="0" fontId="12" fillId="8" borderId="14" xfId="0" applyFont="1" applyFill="1" applyBorder="1" applyAlignment="1">
      <alignment wrapText="1"/>
    </xf>
    <xf numFmtId="0" fontId="0" fillId="13" borderId="11" xfId="0" applyFill="1" applyBorder="1"/>
    <xf numFmtId="0" fontId="0" fillId="13" borderId="12" xfId="0" applyFill="1" applyBorder="1" applyAlignment="1">
      <alignment horizontal="center"/>
    </xf>
    <xf numFmtId="0" fontId="0" fillId="13" borderId="12" xfId="0" applyFill="1" applyBorder="1" applyAlignment="1">
      <alignment horizontal="center" wrapText="1"/>
    </xf>
    <xf numFmtId="0" fontId="0" fillId="13" borderId="11" xfId="0" applyFill="1" applyBorder="1" applyAlignment="1">
      <alignment wrapText="1"/>
    </xf>
    <xf numFmtId="0" fontId="0" fillId="3" borderId="13" xfId="0" applyFill="1" applyBorder="1" applyAlignment="1">
      <alignment horizontal="center" vertical="center"/>
      <extLst>
        <ext xmlns:xfpb="http://schemas.microsoft.com/office/spreadsheetml/2022/featurepropertybag" uri="{C7286773-470A-42A8-94C5-96B5CB345126}">
          <xfpb:xfComplement i="0"/>
        </ext>
      </extLst>
    </xf>
    <xf numFmtId="0" fontId="4" fillId="8" borderId="8" xfId="0" applyFont="1" applyFill="1" applyBorder="1" applyAlignment="1">
      <alignment horizontal="right" wrapText="1"/>
    </xf>
    <xf numFmtId="0" fontId="4" fillId="8" borderId="12" xfId="0" applyFont="1" applyFill="1" applyBorder="1" applyAlignment="1">
      <alignment horizontal="right" wrapText="1"/>
    </xf>
    <xf numFmtId="0" fontId="4" fillId="8" borderId="1" xfId="0" applyFont="1" applyFill="1" applyBorder="1" applyAlignment="1">
      <alignment horizontal="right"/>
    </xf>
    <xf numFmtId="0" fontId="31" fillId="0" borderId="0" xfId="0" applyFont="1"/>
    <xf numFmtId="0" fontId="22" fillId="10" borderId="0" xfId="0" applyFont="1" applyFill="1" applyAlignment="1">
      <alignment horizontal="center" vertical="center"/>
    </xf>
    <xf numFmtId="0" fontId="23" fillId="0" borderId="0" xfId="0" applyFont="1" applyAlignment="1">
      <alignment horizontal="center" vertical="center"/>
    </xf>
    <xf numFmtId="0" fontId="24" fillId="0" borderId="0" xfId="0" applyFont="1" applyAlignment="1">
      <alignment horizontal="right"/>
    </xf>
    <xf numFmtId="0" fontId="26" fillId="10" borderId="0" xfId="0" applyFont="1" applyFill="1" applyAlignment="1">
      <alignment horizontal="center"/>
    </xf>
    <xf numFmtId="0" fontId="23" fillId="0" borderId="0" xfId="0" applyFont="1" applyAlignment="1">
      <alignment horizontal="center"/>
    </xf>
    <xf numFmtId="0" fontId="0" fillId="0" borderId="0" xfId="0" applyAlignment="1">
      <alignment horizontal="center"/>
    </xf>
    <xf numFmtId="0" fontId="26" fillId="10" borderId="0" xfId="0" applyFont="1" applyFill="1" applyAlignment="1">
      <alignment horizontal="center" vertical="center"/>
    </xf>
    <xf numFmtId="0" fontId="27" fillId="0" borderId="18" xfId="0" applyFont="1" applyBorder="1" applyAlignment="1">
      <alignment horizontal="center" vertical="center"/>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1" xfId="0" applyFont="1" applyBorder="1" applyAlignment="1">
      <alignment horizontal="center" vertical="center"/>
    </xf>
    <xf numFmtId="0" fontId="27" fillId="0" borderId="22" xfId="0" applyFont="1" applyBorder="1" applyAlignment="1">
      <alignment horizontal="center" vertical="center"/>
    </xf>
    <xf numFmtId="0" fontId="27" fillId="0" borderId="24" xfId="0" applyFont="1" applyBorder="1" applyAlignment="1">
      <alignment horizontal="center" vertical="center"/>
    </xf>
    <xf numFmtId="0" fontId="26" fillId="12" borderId="0" xfId="0" applyFont="1" applyFill="1" applyAlignment="1">
      <alignment horizontal="center"/>
    </xf>
    <xf numFmtId="0" fontId="30" fillId="0" borderId="0" xfId="0" applyFont="1" applyAlignment="1">
      <alignment horizontal="center"/>
    </xf>
    <xf numFmtId="0" fontId="8" fillId="4" borderId="13"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9" xfId="0" applyFont="1" applyFill="1" applyBorder="1" applyAlignment="1">
      <alignment horizontal="center" vertical="center"/>
    </xf>
    <xf numFmtId="0" fontId="14" fillId="4" borderId="0" xfId="0" applyFont="1" applyFill="1" applyAlignment="1">
      <alignment horizontal="center" vertical="center"/>
    </xf>
    <xf numFmtId="0" fontId="14" fillId="4" borderId="10"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7" xfId="0" applyFont="1" applyFill="1" applyBorder="1" applyAlignment="1">
      <alignment horizontal="center" vertical="center"/>
    </xf>
    <xf numFmtId="0" fontId="8" fillId="4" borderId="8" xfId="0" applyFont="1" applyFill="1" applyBorder="1" applyAlignment="1">
      <alignment horizontal="center" vertical="center"/>
    </xf>
    <xf numFmtId="0" fontId="5" fillId="5" borderId="3" xfId="0" applyFont="1" applyFill="1" applyBorder="1" applyAlignment="1">
      <alignment horizontal="center" vertical="center" wrapText="1"/>
    </xf>
    <xf numFmtId="0" fontId="5" fillId="5" borderId="4" xfId="0" applyFont="1" applyFill="1" applyBorder="1" applyAlignment="1">
      <alignment horizontal="center" vertical="center" wrapText="1"/>
    </xf>
    <xf numFmtId="0" fontId="5" fillId="5" borderId="5" xfId="0" applyFont="1" applyFill="1" applyBorder="1" applyAlignment="1">
      <alignment horizontal="center" vertical="center" wrapText="1"/>
    </xf>
    <xf numFmtId="0" fontId="21" fillId="4" borderId="1" xfId="0" applyFont="1" applyFill="1" applyBorder="1" applyAlignment="1">
      <alignment horizontal="center"/>
    </xf>
    <xf numFmtId="0" fontId="0" fillId="4" borderId="2" xfId="0" applyFill="1" applyBorder="1" applyAlignment="1">
      <alignment horizontal="center" wrapText="1"/>
    </xf>
    <xf numFmtId="0" fontId="0" fillId="4" borderId="6" xfId="0" applyFill="1" applyBorder="1" applyAlignment="1">
      <alignment horizontal="center" wrapText="1"/>
    </xf>
    <xf numFmtId="0" fontId="21" fillId="4" borderId="11" xfId="0" applyFont="1" applyFill="1" applyBorder="1" applyAlignment="1">
      <alignment horizontal="center"/>
    </xf>
    <xf numFmtId="0" fontId="21" fillId="4" borderId="4" xfId="0" applyFont="1" applyFill="1" applyBorder="1" applyAlignment="1">
      <alignment horizontal="center"/>
    </xf>
    <xf numFmtId="0" fontId="0" fillId="6" borderId="1" xfId="0" applyFill="1" applyBorder="1" applyAlignment="1">
      <alignment horizontal="center" wrapText="1"/>
    </xf>
    <xf numFmtId="0" fontId="8" fillId="4" borderId="4" xfId="0" applyFont="1" applyFill="1" applyBorder="1" applyAlignment="1">
      <alignment horizontal="center" vertical="center" wrapText="1"/>
    </xf>
    <xf numFmtId="0" fontId="3" fillId="5" borderId="0" xfId="0" applyFont="1" applyFill="1" applyAlignment="1">
      <alignment horizontal="right" vertical="center" wrapText="1"/>
    </xf>
    <xf numFmtId="0" fontId="3" fillId="5" borderId="7" xfId="0" applyFont="1" applyFill="1" applyBorder="1" applyAlignment="1">
      <alignment horizontal="right" vertical="center" wrapText="1"/>
    </xf>
    <xf numFmtId="0" fontId="3" fillId="5" borderId="23" xfId="0" applyFont="1" applyFill="1" applyBorder="1" applyAlignment="1">
      <alignment horizontal="right" vertical="center" wrapText="1"/>
    </xf>
    <xf numFmtId="0" fontId="8" fillId="4" borderId="13" xfId="0" applyFont="1" applyFill="1" applyBorder="1" applyAlignment="1">
      <alignment horizontal="center"/>
    </xf>
    <xf numFmtId="0" fontId="21" fillId="4" borderId="3" xfId="0" applyFont="1" applyFill="1" applyBorder="1" applyAlignment="1">
      <alignment horizontal="center"/>
    </xf>
    <xf numFmtId="0" fontId="21" fillId="4" borderId="5" xfId="0" applyFont="1" applyFill="1" applyBorder="1" applyAlignment="1">
      <alignment horizontal="center"/>
    </xf>
    <xf numFmtId="0" fontId="8" fillId="4" borderId="13" xfId="0" applyFont="1" applyFill="1" applyBorder="1" applyAlignment="1">
      <alignment horizontal="center" vertical="center"/>
    </xf>
    <xf numFmtId="0" fontId="8" fillId="4" borderId="3" xfId="0" applyFont="1" applyFill="1" applyBorder="1" applyAlignment="1">
      <alignment horizontal="center"/>
    </xf>
    <xf numFmtId="0" fontId="8" fillId="4" borderId="5" xfId="0" applyFont="1" applyFill="1" applyBorder="1" applyAlignment="1">
      <alignment horizontal="center"/>
    </xf>
    <xf numFmtId="0" fontId="8" fillId="4" borderId="0" xfId="0" applyFont="1" applyFill="1" applyAlignment="1">
      <alignment horizontal="center"/>
    </xf>
    <xf numFmtId="0" fontId="8" fillId="7" borderId="16" xfId="0" applyFont="1" applyFill="1" applyBorder="1" applyAlignment="1">
      <alignment horizontal="center"/>
    </xf>
    <xf numFmtId="0" fontId="8" fillId="7" borderId="0" xfId="0" applyFont="1" applyFill="1" applyAlignment="1">
      <alignment horizontal="center"/>
    </xf>
  </cellXfs>
  <cellStyles count="4">
    <cellStyle name="Comma" xfId="2" builtinId="3"/>
    <cellStyle name="Currency" xfId="3" builtinId="4"/>
    <cellStyle name="Normal" xfId="0" builtinId="0"/>
    <cellStyle name="Percent" xfId="1" builtinId="5"/>
  </cellStyles>
  <dxfs count="148">
    <dxf>
      <font>
        <b/>
        <i val="0"/>
        <color rgb="FFA89400"/>
      </font>
      <fill>
        <patternFill>
          <bgColor rgb="FFFFFF00"/>
        </patternFill>
      </fill>
    </dxf>
    <dxf>
      <font>
        <b/>
        <i val="0"/>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A89400"/>
      </font>
      <fill>
        <patternFill>
          <bgColor rgb="FFFFFF00"/>
        </patternFill>
      </fill>
    </dxf>
    <dxf>
      <font>
        <b/>
        <i val="0"/>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A89400"/>
      </font>
      <fill>
        <patternFill>
          <bgColor rgb="FFFFFF00"/>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9C0006"/>
      </font>
      <fill>
        <patternFill>
          <bgColor rgb="FFFFC7CE"/>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A89400"/>
      </font>
      <fill>
        <patternFill>
          <bgColor rgb="FFFFFF00"/>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9C0006"/>
      </font>
      <fill>
        <patternFill>
          <bgColor rgb="FFFFC7CE"/>
        </patternFill>
      </fill>
    </dxf>
    <dxf>
      <font>
        <b/>
        <i val="0"/>
        <color rgb="FF006100"/>
      </font>
      <fill>
        <patternFill>
          <bgColor rgb="FFC6EFCE"/>
        </patternFill>
      </fill>
    </dxf>
    <dxf>
      <font>
        <b/>
        <i val="0"/>
        <color rgb="FF006100"/>
      </font>
      <fill>
        <patternFill>
          <bgColor rgb="FFC6EFCE"/>
        </patternFill>
      </fill>
    </dxf>
    <dxf>
      <font>
        <b/>
        <i val="0"/>
        <color rgb="FFA89400"/>
      </font>
      <fill>
        <patternFill>
          <bgColor rgb="FFFFFF00"/>
        </patternFill>
      </fill>
    </dxf>
    <dxf>
      <font>
        <b/>
        <i val="0"/>
        <color rgb="FF9C0006"/>
      </font>
      <fill>
        <patternFill>
          <bgColor rgb="FFFFC7CE"/>
        </patternFill>
      </fill>
    </dxf>
    <dxf>
      <font>
        <b/>
        <i val="0"/>
        <color rgb="FF9C0006"/>
      </font>
      <fill>
        <patternFill>
          <bgColor rgb="FFFFC7CE"/>
        </patternFill>
      </fill>
    </dxf>
    <dxf>
      <font>
        <b/>
        <i val="0"/>
        <color rgb="FF006100"/>
      </font>
      <fill>
        <patternFill>
          <bgColor rgb="FFC6EFCE"/>
        </patternFill>
      </fill>
    </dxf>
    <dxf>
      <font>
        <b/>
        <i val="0"/>
        <color rgb="FFA89400"/>
      </font>
      <fill>
        <patternFill>
          <bgColor rgb="FFFFFF00"/>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006100"/>
      </font>
      <fill>
        <patternFill>
          <bgColor rgb="FFC6EFCE"/>
        </patternFill>
      </fill>
    </dxf>
    <dxf>
      <font>
        <b/>
        <i val="0"/>
        <color rgb="FFA89400"/>
      </font>
      <fill>
        <patternFill>
          <bgColor rgb="FFFFFF00"/>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9C0006"/>
      </font>
      <fill>
        <patternFill>
          <bgColor rgb="FFFFC7CE"/>
        </patternFill>
      </fill>
    </dxf>
    <dxf>
      <font>
        <b/>
        <i val="0"/>
        <color rgb="FF006100"/>
      </font>
      <fill>
        <patternFill>
          <bgColor rgb="FFC6EFCE"/>
        </patternFill>
      </fill>
    </dxf>
    <dxf>
      <font>
        <b/>
        <i val="0"/>
        <color rgb="FFA89400"/>
      </font>
      <fill>
        <patternFill>
          <bgColor rgb="FFFFFF00"/>
        </patternFill>
      </fill>
    </dxf>
    <dxf>
      <font>
        <b/>
        <i val="0"/>
        <color rgb="FF9C0006"/>
      </font>
      <fill>
        <patternFill>
          <bgColor rgb="FFFFC7CE"/>
        </patternFill>
      </fill>
    </dxf>
    <dxf>
      <font>
        <b/>
        <i val="0"/>
        <color rgb="FF006100"/>
      </font>
      <fill>
        <patternFill>
          <bgColor rgb="FFC6EFCE"/>
        </patternFill>
      </fill>
    </dxf>
    <dxf>
      <font>
        <b/>
        <i val="0"/>
        <color rgb="FFA89400"/>
      </font>
      <fill>
        <patternFill>
          <bgColor rgb="FFFFFF00"/>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9C0006"/>
      </font>
      <fill>
        <patternFill>
          <bgColor rgb="FFFFC7CE"/>
        </patternFill>
      </fill>
    </dxf>
    <dxf>
      <font>
        <b/>
        <i val="0"/>
        <color rgb="FF006100"/>
      </font>
      <fill>
        <patternFill>
          <bgColor rgb="FFC6EF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ont>
        <b/>
        <i val="0"/>
        <color rgb="FFA89400"/>
      </font>
      <fill>
        <patternFill>
          <bgColor rgb="FFFFFF00"/>
        </patternFill>
      </fill>
    </dxf>
    <dxf>
      <font>
        <b/>
        <i val="0"/>
        <color rgb="FF9C0006"/>
      </font>
      <fill>
        <patternFill>
          <bgColor rgb="FFFFC7CE"/>
        </patternFill>
      </fill>
    </dxf>
    <dxf>
      <font>
        <b/>
        <i val="0"/>
        <color rgb="FF006100"/>
      </font>
      <fill>
        <patternFill>
          <bgColor rgb="FFC6EFCE"/>
        </patternFill>
      </fill>
    </dxf>
    <dxf>
      <font>
        <b/>
        <i val="0"/>
        <color rgb="FFA89400"/>
      </font>
      <fill>
        <patternFill>
          <bgColor rgb="FFFFFF00"/>
        </patternFill>
      </fill>
    </dxf>
    <dxf>
      <font>
        <b/>
        <i val="0"/>
        <color rgb="FF006100"/>
      </font>
      <fill>
        <patternFill>
          <bgColor rgb="FFC6EFCE"/>
        </patternFill>
      </fill>
    </dxf>
    <dxf>
      <font>
        <b/>
        <i val="0"/>
        <color rgb="FF9C0006"/>
      </font>
      <fill>
        <patternFill>
          <bgColor rgb="FFFFC7CE"/>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b val="0"/>
        <i val="0"/>
      </font>
      <fill>
        <patternFill>
          <bgColor theme="3" tint="0.89996032593768116"/>
        </patternFill>
      </fill>
      <border>
        <left style="thin">
          <color auto="1"/>
        </left>
        <right style="thin">
          <color auto="1"/>
        </right>
        <top style="thin">
          <color auto="1"/>
        </top>
        <bottom style="thin">
          <color auto="1"/>
        </bottom>
      </border>
    </dxf>
    <dxf>
      <font>
        <b val="0"/>
        <i val="0"/>
      </font>
      <fill>
        <patternFill>
          <bgColor theme="3" tint="0.89996032593768116"/>
        </patternFill>
      </fill>
      <border>
        <left style="thin">
          <color auto="1"/>
        </left>
        <right style="thin">
          <color auto="1"/>
        </right>
        <top style="thin">
          <color auto="1"/>
        </top>
        <bottom style="thin">
          <color auto="1"/>
        </bottom>
      </border>
    </dxf>
    <dxf>
      <font>
        <b val="0"/>
        <i val="0"/>
      </font>
      <fill>
        <patternFill>
          <bgColor theme="9" tint="0.79998168889431442"/>
        </patternFill>
      </fill>
      <border>
        <left style="thin">
          <color auto="1"/>
        </left>
        <right style="thin">
          <color auto="1"/>
        </right>
        <top style="thin">
          <color auto="1"/>
        </top>
        <bottom style="thin">
          <color auto="1"/>
        </bottom>
      </border>
    </dxf>
    <dxf>
      <font>
        <b val="0"/>
        <i val="0"/>
      </font>
      <fill>
        <patternFill>
          <bgColor theme="3" tint="0.89996032593768116"/>
        </patternFill>
      </fill>
      <border>
        <left style="thin">
          <color auto="1"/>
        </left>
        <right style="thin">
          <color auto="1"/>
        </right>
        <top style="thin">
          <color auto="1"/>
        </top>
        <bottom style="thin">
          <color auto="1"/>
        </bottom>
      </border>
    </dxf>
    <dxf>
      <font>
        <b/>
        <i val="0"/>
      </font>
      <fill>
        <patternFill>
          <bgColor theme="3" tint="0.89996032593768116"/>
        </patternFill>
      </fill>
      <border>
        <left style="thin">
          <color auto="1"/>
        </left>
        <right style="thin">
          <color auto="1"/>
        </right>
        <top style="thin">
          <color auto="1"/>
        </top>
        <bottom style="thin">
          <color auto="1"/>
        </bottom>
      </border>
    </dxf>
    <dxf>
      <font>
        <b/>
        <i val="0"/>
      </font>
      <fill>
        <patternFill>
          <bgColor theme="2" tint="-9.9948118533890809E-2"/>
        </patternFill>
      </fill>
      <border>
        <left style="thin">
          <color auto="1"/>
        </left>
        <right style="thin">
          <color auto="1"/>
        </right>
        <top style="thin">
          <color auto="1"/>
        </top>
        <bottom style="thin">
          <color auto="1"/>
        </bottom>
      </border>
    </dxf>
    <dxf>
      <font>
        <b/>
        <i val="0"/>
      </font>
      <fill>
        <patternFill>
          <bgColor theme="2" tint="-9.9948118533890809E-2"/>
        </patternFill>
      </fill>
      <border>
        <left style="thin">
          <color auto="1"/>
        </left>
        <right style="thin">
          <color auto="1"/>
        </right>
        <top style="thin">
          <color auto="1"/>
        </top>
        <bottom style="thin">
          <color auto="1"/>
        </bottom>
      </border>
    </dxf>
    <dxf>
      <fill>
        <patternFill>
          <bgColor theme="2" tint="-9.9948118533890809E-2"/>
        </patternFill>
      </fill>
      <border>
        <left style="thin">
          <color auto="1"/>
        </left>
        <right style="thin">
          <color auto="1"/>
        </right>
        <top style="thin">
          <color auto="1"/>
        </top>
        <bottom style="thin">
          <color auto="1"/>
        </bottom>
      </border>
    </dxf>
    <dxf>
      <fill>
        <patternFill>
          <bgColor theme="2" tint="-9.9948118533890809E-2"/>
        </patternFill>
      </fill>
      <border>
        <left style="thin">
          <color auto="1"/>
        </left>
        <right style="thin">
          <color auto="1"/>
        </right>
        <top style="thin">
          <color auto="1"/>
        </top>
        <bottom style="thin">
          <color auto="1"/>
        </bottom>
      </border>
    </dxf>
    <dxf>
      <fill>
        <patternFill>
          <bgColor theme="2" tint="-9.9948118533890809E-2"/>
        </patternFill>
      </fill>
      <border>
        <left style="thin">
          <color auto="1"/>
        </left>
        <right style="thin">
          <color auto="1"/>
        </right>
        <top style="thin">
          <color auto="1"/>
        </top>
        <bottom style="thin">
          <color auto="1"/>
        </bottom>
      </border>
    </dxf>
    <dxf>
      <font>
        <color theme="0"/>
      </font>
      <fill>
        <patternFill>
          <bgColor rgb="FFFF3300"/>
        </patternFill>
      </fill>
    </dxf>
    <dxf>
      <font>
        <color theme="0"/>
      </font>
      <fill>
        <patternFill>
          <bgColor rgb="FF00B050"/>
        </patternFill>
      </fill>
    </dxf>
    <dxf>
      <font>
        <color theme="0"/>
      </font>
      <fill>
        <patternFill>
          <bgColor rgb="FFFF9900"/>
        </patternFill>
      </fill>
    </dxf>
  </dxfs>
  <tableStyles count="0" defaultTableStyle="TableStyleMedium2" defaultPivotStyle="PivotStyleLight16"/>
  <colors>
    <mruColors>
      <color rgb="FF759554"/>
      <color rgb="FF8A6AAB"/>
      <color rgb="FF905FC5"/>
      <color rgb="FFB164C0"/>
      <color rgb="FFB46BC3"/>
      <color rgb="FF357FAC"/>
      <color rgb="FF1C7FAC"/>
      <color rgb="FF1D85B3"/>
      <color rgb="FF1A78A2"/>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alcChain" Target="calcChain.xml"/><Relationship Id="rId5" Type="http://schemas.openxmlformats.org/officeDocument/2006/relationships/theme" Target="theme/theme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microsoft.com/office/2017/10/relationships/person" Target="persons/person.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Lookup!$B$52" lockText="1" noThreeD="1"/>
</file>

<file path=xl/ctrlProps/ctrlProp10.xml><?xml version="1.0" encoding="utf-8"?>
<formControlPr xmlns="http://schemas.microsoft.com/office/spreadsheetml/2009/9/main" objectType="CheckBox" checked="Checked" fmlaLink="Lookup!$B$64" lockText="1" noThreeD="1"/>
</file>

<file path=xl/ctrlProps/ctrlProp11.xml><?xml version="1.0" encoding="utf-8"?>
<formControlPr xmlns="http://schemas.microsoft.com/office/spreadsheetml/2009/9/main" objectType="CheckBox" checked="Checked" fmlaLink="Lookup!$B$65" lockText="1" noThreeD="1"/>
</file>

<file path=xl/ctrlProps/ctrlProp12.xml><?xml version="1.0" encoding="utf-8"?>
<formControlPr xmlns="http://schemas.microsoft.com/office/spreadsheetml/2009/9/main" objectType="CheckBox" checked="Checked" fmlaLink="Lookup!$B$66" lockText="1" noThreeD="1"/>
</file>

<file path=xl/ctrlProps/ctrlProp13.xml><?xml version="1.0" encoding="utf-8"?>
<formControlPr xmlns="http://schemas.microsoft.com/office/spreadsheetml/2009/9/main" objectType="CheckBox" checked="Checked" fmlaLink="Lookup!$B$67" lockText="1" noThreeD="1"/>
</file>

<file path=xl/ctrlProps/ctrlProp14.xml><?xml version="1.0" encoding="utf-8"?>
<formControlPr xmlns="http://schemas.microsoft.com/office/spreadsheetml/2009/9/main" objectType="CheckBox" checked="Checked" fmlaLink="Lookup!$B$68" lockText="1" noThreeD="1"/>
</file>

<file path=xl/ctrlProps/ctrlProp15.xml><?xml version="1.0" encoding="utf-8"?>
<formControlPr xmlns="http://schemas.microsoft.com/office/spreadsheetml/2009/9/main" objectType="CheckBox" checked="Checked" fmlaLink="Lookup!$B$69" lockText="1" noThreeD="1"/>
</file>

<file path=xl/ctrlProps/ctrlProp16.xml><?xml version="1.0" encoding="utf-8"?>
<formControlPr xmlns="http://schemas.microsoft.com/office/spreadsheetml/2009/9/main" objectType="CheckBox" checked="Checked" fmlaLink="Lookup!$B$70" lockText="1" noThreeD="1"/>
</file>

<file path=xl/ctrlProps/ctrlProp17.xml><?xml version="1.0" encoding="utf-8"?>
<formControlPr xmlns="http://schemas.microsoft.com/office/spreadsheetml/2009/9/main" objectType="CheckBox" checked="Checked" fmlaLink="Lookup!$B$71" lockText="1" noThreeD="1"/>
</file>

<file path=xl/ctrlProps/ctrlProp18.xml><?xml version="1.0" encoding="utf-8"?>
<formControlPr xmlns="http://schemas.microsoft.com/office/spreadsheetml/2009/9/main" objectType="CheckBox" checked="Checked" fmlaLink="Lookup!$B$72" lockText="1" noThreeD="1"/>
</file>

<file path=xl/ctrlProps/ctrlProp19.xml><?xml version="1.0" encoding="utf-8"?>
<formControlPr xmlns="http://schemas.microsoft.com/office/spreadsheetml/2009/9/main" objectType="CheckBox" checked="Checked" fmlaLink="Lookup!$B$73" lockText="1" noThreeD="1"/>
</file>

<file path=xl/ctrlProps/ctrlProp2.xml><?xml version="1.0" encoding="utf-8"?>
<formControlPr xmlns="http://schemas.microsoft.com/office/spreadsheetml/2009/9/main" objectType="CheckBox" checked="Checked" fmlaLink="Lookup!$B$53" lockText="1" noThreeD="1"/>
</file>

<file path=xl/ctrlProps/ctrlProp20.xml><?xml version="1.0" encoding="utf-8"?>
<formControlPr xmlns="http://schemas.microsoft.com/office/spreadsheetml/2009/9/main" objectType="CheckBox" checked="Checked" fmlaLink="Lookup!$B$74" lockText="1" noThreeD="1"/>
</file>

<file path=xl/ctrlProps/ctrlProp21.xml><?xml version="1.0" encoding="utf-8"?>
<formControlPr xmlns="http://schemas.microsoft.com/office/spreadsheetml/2009/9/main" objectType="CheckBox" checked="Checked" fmlaLink="Lookup!$B$75" lockText="1" noThreeD="1"/>
</file>

<file path=xl/ctrlProps/ctrlProp22.xml><?xml version="1.0" encoding="utf-8"?>
<formControlPr xmlns="http://schemas.microsoft.com/office/spreadsheetml/2009/9/main" objectType="CheckBox" checked="Checked" fmlaLink="Lookup!$B$79" lockText="1" noThreeD="1"/>
</file>

<file path=xl/ctrlProps/ctrlProp23.xml><?xml version="1.0" encoding="utf-8"?>
<formControlPr xmlns="http://schemas.microsoft.com/office/spreadsheetml/2009/9/main" objectType="CheckBox" checked="Checked" fmlaLink="Lookup!$B$76" lockText="1" noThreeD="1"/>
</file>

<file path=xl/ctrlProps/ctrlProp24.xml><?xml version="1.0" encoding="utf-8"?>
<formControlPr xmlns="http://schemas.microsoft.com/office/spreadsheetml/2009/9/main" objectType="CheckBox" checked="Checked" fmlaLink="Lookup!$B$77" lockText="1" noThreeD="1"/>
</file>

<file path=xl/ctrlProps/ctrlProp25.xml><?xml version="1.0" encoding="utf-8"?>
<formControlPr xmlns="http://schemas.microsoft.com/office/spreadsheetml/2009/9/main" objectType="CheckBox" checked="Checked" fmlaLink="Lookup!$B$78" lockText="1" noThreeD="1"/>
</file>

<file path=xl/ctrlProps/ctrlProp3.xml><?xml version="1.0" encoding="utf-8"?>
<formControlPr xmlns="http://schemas.microsoft.com/office/spreadsheetml/2009/9/main" objectType="CheckBox" checked="Checked" fmlaLink="Lookup!$B$54" lockText="1" noThreeD="1"/>
</file>

<file path=xl/ctrlProps/ctrlProp4.xml><?xml version="1.0" encoding="utf-8"?>
<formControlPr xmlns="http://schemas.microsoft.com/office/spreadsheetml/2009/9/main" objectType="CheckBox" checked="Checked" fmlaLink="Lookup!$B$55" lockText="1" noThreeD="1"/>
</file>

<file path=xl/ctrlProps/ctrlProp5.xml><?xml version="1.0" encoding="utf-8"?>
<formControlPr xmlns="http://schemas.microsoft.com/office/spreadsheetml/2009/9/main" objectType="CheckBox" checked="Checked" fmlaLink="Lookup!$B$56" lockText="1" noThreeD="1"/>
</file>

<file path=xl/ctrlProps/ctrlProp6.xml><?xml version="1.0" encoding="utf-8"?>
<formControlPr xmlns="http://schemas.microsoft.com/office/spreadsheetml/2009/9/main" objectType="CheckBox" checked="Checked" fmlaLink="Lookup!$B$57" lockText="1" noThreeD="1"/>
</file>

<file path=xl/ctrlProps/ctrlProp7.xml><?xml version="1.0" encoding="utf-8"?>
<formControlPr xmlns="http://schemas.microsoft.com/office/spreadsheetml/2009/9/main" objectType="CheckBox" checked="Checked" fmlaLink="Lookup!$B$58" lockText="1" noThreeD="1"/>
</file>

<file path=xl/ctrlProps/ctrlProp8.xml><?xml version="1.0" encoding="utf-8"?>
<formControlPr xmlns="http://schemas.microsoft.com/office/spreadsheetml/2009/9/main" objectType="CheckBox" checked="Checked" fmlaLink="Lookup!$B$59" lockText="1" noThreeD="1"/>
</file>

<file path=xl/ctrlProps/ctrlProp9.xml><?xml version="1.0" encoding="utf-8"?>
<formControlPr xmlns="http://schemas.microsoft.com/office/spreadsheetml/2009/9/main" objectType="CheckBox" checked="Checked" fmlaLink="Lookup!$B$60"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32</xdr:row>
      <xdr:rowOff>0</xdr:rowOff>
    </xdr:from>
    <xdr:to>
      <xdr:col>6</xdr:col>
      <xdr:colOff>304800</xdr:colOff>
      <xdr:row>33</xdr:row>
      <xdr:rowOff>114300</xdr:rowOff>
    </xdr:to>
    <xdr:sp macro="" textlink="">
      <xdr:nvSpPr>
        <xdr:cNvPr id="5121" name="AutoShape 1">
          <a:extLst>
            <a:ext uri="{FF2B5EF4-FFF2-40B4-BE49-F238E27FC236}">
              <a16:creationId xmlns:a16="http://schemas.microsoft.com/office/drawing/2014/main" id="{883BFC27-C0AD-D618-C114-1C48CD131DCF}"/>
            </a:ext>
          </a:extLst>
        </xdr:cNvPr>
        <xdr:cNvSpPr>
          <a:spLocks noChangeAspect="1" noChangeArrowheads="1"/>
        </xdr:cNvSpPr>
      </xdr:nvSpPr>
      <xdr:spPr bwMode="auto">
        <a:xfrm>
          <a:off x="4114800" y="4391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11</xdr:row>
      <xdr:rowOff>53340</xdr:rowOff>
    </xdr:to>
    <xdr:sp macro="" textlink="">
      <xdr:nvSpPr>
        <xdr:cNvPr id="5122" name="AutoShape 2">
          <a:extLst>
            <a:ext uri="{FF2B5EF4-FFF2-40B4-BE49-F238E27FC236}">
              <a16:creationId xmlns:a16="http://schemas.microsoft.com/office/drawing/2014/main" id="{442C9F4A-CA7E-6447-0145-907BEC3C710F}"/>
            </a:ext>
          </a:extLst>
        </xdr:cNvPr>
        <xdr:cNvSpPr>
          <a:spLocks noChangeAspect="1" noChangeArrowheads="1"/>
        </xdr:cNvSpPr>
      </xdr:nvSpPr>
      <xdr:spPr bwMode="auto">
        <a:xfrm>
          <a:off x="777240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0</xdr:colOff>
      <xdr:row>10</xdr:row>
      <xdr:rowOff>0</xdr:rowOff>
    </xdr:from>
    <xdr:to>
      <xdr:col>12</xdr:col>
      <xdr:colOff>304800</xdr:colOff>
      <xdr:row>11</xdr:row>
      <xdr:rowOff>53340</xdr:rowOff>
    </xdr:to>
    <xdr:sp macro="" textlink="">
      <xdr:nvSpPr>
        <xdr:cNvPr id="5123" name="AutoShape 3">
          <a:extLst>
            <a:ext uri="{FF2B5EF4-FFF2-40B4-BE49-F238E27FC236}">
              <a16:creationId xmlns:a16="http://schemas.microsoft.com/office/drawing/2014/main" id="{F089F984-49F8-044F-D900-0D8FE1698366}"/>
            </a:ext>
          </a:extLst>
        </xdr:cNvPr>
        <xdr:cNvSpPr>
          <a:spLocks noChangeAspect="1" noChangeArrowheads="1"/>
        </xdr:cNvSpPr>
      </xdr:nvSpPr>
      <xdr:spPr bwMode="auto">
        <a:xfrm>
          <a:off x="7772400" y="762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11</xdr:col>
      <xdr:colOff>0</xdr:colOff>
      <xdr:row>8</xdr:row>
      <xdr:rowOff>0</xdr:rowOff>
    </xdr:from>
    <xdr:to>
      <xdr:col>11</xdr:col>
      <xdr:colOff>304800</xdr:colOff>
      <xdr:row>9</xdr:row>
      <xdr:rowOff>72390</xdr:rowOff>
    </xdr:to>
    <xdr:sp macro="" textlink="">
      <xdr:nvSpPr>
        <xdr:cNvPr id="5124" name="AutoShape 4">
          <a:extLst>
            <a:ext uri="{FF2B5EF4-FFF2-40B4-BE49-F238E27FC236}">
              <a16:creationId xmlns:a16="http://schemas.microsoft.com/office/drawing/2014/main" id="{0F184515-F6E9-C6D3-9AC9-777168AB8B77}"/>
            </a:ext>
          </a:extLst>
        </xdr:cNvPr>
        <xdr:cNvSpPr>
          <a:spLocks noChangeAspect="1" noChangeArrowheads="1"/>
        </xdr:cNvSpPr>
      </xdr:nvSpPr>
      <xdr:spPr bwMode="auto">
        <a:xfrm>
          <a:off x="7162800" y="381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469</xdr:colOff>
      <xdr:row>1</xdr:row>
      <xdr:rowOff>99238</xdr:rowOff>
    </xdr:from>
    <xdr:to>
      <xdr:col>8</xdr:col>
      <xdr:colOff>664845</xdr:colOff>
      <xdr:row>7</xdr:row>
      <xdr:rowOff>1119</xdr:rowOff>
    </xdr:to>
    <xdr:pic>
      <xdr:nvPicPr>
        <xdr:cNvPr id="3" name="Picture 2">
          <a:extLst>
            <a:ext uri="{FF2B5EF4-FFF2-40B4-BE49-F238E27FC236}">
              <a16:creationId xmlns:a16="http://schemas.microsoft.com/office/drawing/2014/main" id="{B87998A7-4CC2-4073-EFF6-86187F4A0C30}"/>
            </a:ext>
          </a:extLst>
        </xdr:cNvPr>
        <xdr:cNvPicPr>
          <a:picLocks noChangeAspect="1"/>
        </xdr:cNvPicPr>
      </xdr:nvPicPr>
      <xdr:blipFill>
        <a:blip xmlns:r="http://schemas.openxmlformats.org/officeDocument/2006/relationships" r:embed="rId1"/>
        <a:stretch>
          <a:fillRect/>
        </a:stretch>
      </xdr:blipFill>
      <xdr:spPr>
        <a:xfrm>
          <a:off x="623257" y="289738"/>
          <a:ext cx="7179916" cy="10448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99060</xdr:colOff>
          <xdr:row>8</xdr:row>
          <xdr:rowOff>0</xdr:rowOff>
        </xdr:from>
        <xdr:to>
          <xdr:col>2</xdr:col>
          <xdr:colOff>2118360</xdr:colOff>
          <xdr:row>8</xdr:row>
          <xdr:rowOff>419100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Retaining stormwater impact receiving water flow</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xdr:row>
          <xdr:rowOff>327660</xdr:rowOff>
        </xdr:from>
        <xdr:to>
          <xdr:col>2</xdr:col>
          <xdr:colOff>2118360</xdr:colOff>
          <xdr:row>8</xdr:row>
          <xdr:rowOff>746760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Site too small to infiltrate significant volume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xdr:row>
          <xdr:rowOff>670560</xdr:rowOff>
        </xdr:from>
        <xdr:to>
          <xdr:col>2</xdr:col>
          <xdr:colOff>2118360</xdr:colOff>
          <xdr:row>8</xdr:row>
          <xdr:rowOff>1089660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State or local restrict water harvesting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xdr:row>
          <xdr:rowOff>1013460</xdr:rowOff>
        </xdr:from>
        <xdr:to>
          <xdr:col>2</xdr:col>
          <xdr:colOff>2118360</xdr:colOff>
          <xdr:row>8</xdr:row>
          <xdr:rowOff>1432560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Shallow bedrock, contaminated soil, high ground water table, underground utilities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xdr:row>
          <xdr:rowOff>1356360</xdr:rowOff>
        </xdr:from>
        <xdr:to>
          <xdr:col>2</xdr:col>
          <xdr:colOff>2118360</xdr:colOff>
          <xdr:row>9</xdr:row>
          <xdr:rowOff>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Non-potable water demand too small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8</xdr:row>
          <xdr:rowOff>0</xdr:rowOff>
        </xdr:from>
        <xdr:to>
          <xdr:col>2</xdr:col>
          <xdr:colOff>4221480</xdr:colOff>
          <xdr:row>8</xdr:row>
          <xdr:rowOff>419100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State or local restrict use of green infrastructure or LID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8</xdr:row>
          <xdr:rowOff>342900</xdr:rowOff>
        </xdr:from>
        <xdr:to>
          <xdr:col>2</xdr:col>
          <xdr:colOff>4221480</xdr:colOff>
          <xdr:row>8</xdr:row>
          <xdr:rowOff>762000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Soil infiltration capacity limited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8</xdr:row>
          <xdr:rowOff>685800</xdr:rowOff>
        </xdr:from>
        <xdr:to>
          <xdr:col>2</xdr:col>
          <xdr:colOff>4099560</xdr:colOff>
          <xdr:row>8</xdr:row>
          <xdr:rowOff>1104900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Structural, plumbing, and other mods not feasible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2324100</xdr:colOff>
          <xdr:row>8</xdr:row>
          <xdr:rowOff>1028700</xdr:rowOff>
        </xdr:from>
        <xdr:to>
          <xdr:col>2</xdr:col>
          <xdr:colOff>4099560</xdr:colOff>
          <xdr:row>8</xdr:row>
          <xdr:rowOff>1447800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xdr:colOff>
          <xdr:row>12</xdr:row>
          <xdr:rowOff>137160</xdr:rowOff>
        </xdr:from>
        <xdr:to>
          <xdr:col>2</xdr:col>
          <xdr:colOff>2179320</xdr:colOff>
          <xdr:row>13</xdr:row>
          <xdr:rowOff>487680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Bio-retention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xdr:colOff>
          <xdr:row>13</xdr:row>
          <xdr:rowOff>220980</xdr:rowOff>
        </xdr:from>
        <xdr:to>
          <xdr:col>2</xdr:col>
          <xdr:colOff>2179320</xdr:colOff>
          <xdr:row>13</xdr:row>
          <xdr:rowOff>754380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2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Infiltration trench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xdr:colOff>
          <xdr:row>13</xdr:row>
          <xdr:rowOff>487680</xdr:rowOff>
        </xdr:from>
        <xdr:to>
          <xdr:col>2</xdr:col>
          <xdr:colOff>2179320</xdr:colOff>
          <xdr:row>13</xdr:row>
          <xdr:rowOff>1021080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Soil amendments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xdr:colOff>
          <xdr:row>13</xdr:row>
          <xdr:rowOff>754380</xdr:rowOff>
        </xdr:from>
        <xdr:to>
          <xdr:col>2</xdr:col>
          <xdr:colOff>2179320</xdr:colOff>
          <xdr:row>13</xdr:row>
          <xdr:rowOff>1287780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Dry wells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xdr:colOff>
          <xdr:row>13</xdr:row>
          <xdr:rowOff>1021080</xdr:rowOff>
        </xdr:from>
        <xdr:to>
          <xdr:col>2</xdr:col>
          <xdr:colOff>2179320</xdr:colOff>
          <xdr:row>13</xdr:row>
          <xdr:rowOff>1554480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Inlet pollution removal device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xdr:colOff>
          <xdr:row>13</xdr:row>
          <xdr:rowOff>1417320</xdr:rowOff>
        </xdr:from>
        <xdr:to>
          <xdr:col>2</xdr:col>
          <xdr:colOff>2179320</xdr:colOff>
          <xdr:row>13</xdr:row>
          <xdr:rowOff>1699260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Tree box fillers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121920</xdr:colOff>
          <xdr:row>13</xdr:row>
          <xdr:rowOff>1554480</xdr:rowOff>
        </xdr:from>
        <xdr:to>
          <xdr:col>2</xdr:col>
          <xdr:colOff>2179320</xdr:colOff>
          <xdr:row>14</xdr:row>
          <xdr:rowOff>60960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Filter strips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12</xdr:row>
          <xdr:rowOff>137160</xdr:rowOff>
        </xdr:from>
        <xdr:to>
          <xdr:col>2</xdr:col>
          <xdr:colOff>4160520</xdr:colOff>
          <xdr:row>13</xdr:row>
          <xdr:rowOff>487680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2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Permeable pavement/pavers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13</xdr:row>
          <xdr:rowOff>220980</xdr:rowOff>
        </xdr:from>
        <xdr:to>
          <xdr:col>2</xdr:col>
          <xdr:colOff>4160520</xdr:colOff>
          <xdr:row>13</xdr:row>
          <xdr:rowOff>754380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2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Vegetated buffers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13</xdr:row>
          <xdr:rowOff>487680</xdr:rowOff>
        </xdr:from>
        <xdr:to>
          <xdr:col>2</xdr:col>
          <xdr:colOff>4160520</xdr:colOff>
          <xdr:row>13</xdr:row>
          <xdr:rowOff>1021080</xdr:rowOff>
        </xdr:to>
        <xdr:sp macro="" textlink="">
          <xdr:nvSpPr>
            <xdr:cNvPr id="3096" name="Check Box 24" hidden="1">
              <a:extLst>
                <a:ext uri="{63B3BB69-23CF-44E3-9099-C40C66FF867C}">
                  <a14:compatExt spid="_x0000_s3096"/>
                </a:ext>
                <a:ext uri="{FF2B5EF4-FFF2-40B4-BE49-F238E27FC236}">
                  <a16:creationId xmlns:a16="http://schemas.microsoft.com/office/drawing/2014/main" id="{00000000-0008-0000-0200-00001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Grassed swales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13</xdr:row>
          <xdr:rowOff>754380</xdr:rowOff>
        </xdr:from>
        <xdr:to>
          <xdr:col>2</xdr:col>
          <xdr:colOff>4160520</xdr:colOff>
          <xdr:row>13</xdr:row>
          <xdr:rowOff>1287780</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200-00001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Rain barrels/cisterns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13</xdr:row>
          <xdr:rowOff>1021080</xdr:rowOff>
        </xdr:from>
        <xdr:to>
          <xdr:col>2</xdr:col>
          <xdr:colOff>4160520</xdr:colOff>
          <xdr:row>13</xdr:row>
          <xdr:rowOff>1554480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2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Vegetated roof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13</xdr:row>
          <xdr:rowOff>1668780</xdr:rowOff>
        </xdr:from>
        <xdr:to>
          <xdr:col>2</xdr:col>
          <xdr:colOff>4175760</xdr:colOff>
          <xdr:row>13</xdr:row>
          <xdr:rowOff>1988820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2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114300</xdr:colOff>
          <xdr:row>11</xdr:row>
          <xdr:rowOff>182880</xdr:rowOff>
        </xdr:from>
        <xdr:to>
          <xdr:col>2</xdr:col>
          <xdr:colOff>1813560</xdr:colOff>
          <xdr:row>13</xdr:row>
          <xdr:rowOff>60960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2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Roof Leader Disconnection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11</xdr:row>
          <xdr:rowOff>137160</xdr:rowOff>
        </xdr:from>
        <xdr:to>
          <xdr:col>2</xdr:col>
          <xdr:colOff>3086100</xdr:colOff>
          <xdr:row>13</xdr:row>
          <xdr:rowOff>99060</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200-00002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Re-vegetation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2156460</xdr:colOff>
          <xdr:row>13</xdr:row>
          <xdr:rowOff>1417320</xdr:rowOff>
        </xdr:from>
        <xdr:to>
          <xdr:col>2</xdr:col>
          <xdr:colOff>3078480</xdr:colOff>
          <xdr:row>13</xdr:row>
          <xdr:rowOff>1706880</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200-00002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800" b="0" i="0" u="none" strike="noStrike" baseline="0">
                  <a:solidFill>
                    <a:srgbClr val="000000"/>
                  </a:solidFill>
                  <a:latin typeface="Segoe UI"/>
                  <a:cs typeface="Segoe UI"/>
                </a:rPr>
                <a:t>Rain Gardens</a:t>
              </a:r>
            </a:p>
          </xdr:txBody>
        </xdr:sp>
        <xdr:clientData/>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Joel Biamont" id="{46B270EE-113C-4B2E-B018-5AAB275E4095}" userId="S::joel.biamont@matrixdesigngroup.com::13076b85-7ea8-4b55-be36-02f002f9e85a"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E5C419A-59C6-4111-A8A9-7853BA24CD09}" name="LCCE" displayName="LCCE" ref="A2:B10" totalsRowShown="0">
  <autoFilter ref="A2:B10" xr:uid="{BE5C419A-59C6-4111-A8A9-7853BA24CD09}"/>
  <tableColumns count="2">
    <tableColumn id="1" xr3:uid="{2061E780-FC4B-412F-96EA-E73212964582}" name="Justifications"/>
    <tableColumn id="2" xr3:uid="{DDF8FB7E-9F3B-49FE-94FE-D7AB7AC09D48}" name="Added Tex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9D5962-7A64-47E3-BB44-B51F086E06A6}" name="NoLCCE" displayName="NoLCCE" ref="A13:B20" totalsRowShown="0">
  <autoFilter ref="A13:B20" xr:uid="{8C9D5962-7A64-47E3-BB44-B51F086E06A6}"/>
  <tableColumns count="2">
    <tableColumn id="1" xr3:uid="{00BE9385-CAE5-4B1A-A152-D7E8581FFAC7}" name="Justifications"/>
    <tableColumn id="2" xr3:uid="{9FB48DC4-C29F-4CEF-84C8-EFF982024F48}" name="Added Tex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DC2C668-284A-4C10-9A5D-D2403CE6D574}" name="Compliance" displayName="Compliance" ref="A23:B33" totalsRowShown="0">
  <autoFilter ref="A23:B33" xr:uid="{2DC2C668-284A-4C10-9A5D-D2403CE6D574}"/>
  <tableColumns count="2">
    <tableColumn id="1" xr3:uid="{8585D47E-F8DB-46C6-B46A-F1BFB264B551}" name="Justifications"/>
    <tableColumn id="3" xr3:uid="{2EF17BEB-39A7-4928-B072-5C689FFA26B7}" name="Compliance Cod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C8C123F-EE99-4039-B01B-8B13FD210FB4}" name="Table4" displayName="Table4" ref="A36:A39" totalsRowShown="0">
  <autoFilter ref="A36:A39" xr:uid="{3C8C123F-EE99-4039-B01B-8B13FD210FB4}"/>
  <tableColumns count="1">
    <tableColumn id="1" xr3:uid="{91CEDBB9-8EA6-4849-BF83-B8E927A0159F}" name="2-3.1.3.3 Renovation Statement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80A7F38-AEBF-4EE5-9AE8-630E9FAF6672}" name="NRGEff" displayName="NRGEff" ref="A43:B48" totalsRowShown="0">
  <autoFilter ref="A43:B48" xr:uid="{F80A7F38-AEBF-4EE5-9AE8-630E9FAF6672}"/>
  <tableColumns count="2">
    <tableColumn id="1" xr3:uid="{96B8F126-C9A0-4F63-8DD6-883FE75F2912}" name="Project Type"/>
    <tableColumn id="2" xr3:uid="{07D6572E-4926-4C1D-AF29-E490E5BE6600}" name="Reference"/>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6EA7D95-048D-491D-9E4A-D29B9AB1FEA8}" name="Table6" displayName="Table6" ref="A51:B60" totalsRowShown="0">
  <autoFilter ref="A51:B60" xr:uid="{96EA7D95-048D-491D-9E4A-D29B9AB1FEA8}"/>
  <tableColumns count="2">
    <tableColumn id="1" xr3:uid="{F465D9D7-B3D8-4BEC-9525-68D66348E4E2}" name="Item"/>
    <tableColumn id="2" xr3:uid="{8412657C-5C1B-477F-9C8D-54DFE7195EA6}" name="True/Fals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1E03925-A107-4A6D-9B46-F2023F19BB61}" name="Table7" displayName="Table7" ref="A63:B79" totalsRowShown="0">
  <autoFilter ref="A63:B79" xr:uid="{B1E03925-A107-4A6D-9B46-F2023F19BB61}"/>
  <tableColumns count="2">
    <tableColumn id="1" xr3:uid="{6B76725C-C53E-4EDA-9FDF-405822131633}" name="Item"/>
    <tableColumn id="2" xr3:uid="{87E20D39-4D4C-4425-B62E-DD980C23953E}" name="True/Fals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I26" dT="2025-03-27T15:39:51.11" personId="{46B270EE-113C-4B2E-B018-5AAB275E4095}" id="{3FA119D1-5EDF-4066-AF09-1F2AB9E45509}">
    <text xml:space="preserve">Add Conditional Formatting - </text>
  </threadedComment>
</ThreadedComments>
</file>

<file path=xl/threadedComments/threadedComment2.xml><?xml version="1.0" encoding="utf-8"?>
<ThreadedComments xmlns="http://schemas.microsoft.com/office/spreadsheetml/2018/threadedcomments" xmlns:x="http://schemas.openxmlformats.org/spreadsheetml/2006/main">
  <threadedComment ref="B46" dT="2025-03-21T21:10:01.85" personId="{46B270EE-113C-4B2E-B018-5AAB275E4095}" id="{9D4EFFB7-CB58-4377-A130-CA7DD1A5C249}">
    <text>Adjust drop down ‘IF’ statement for FSRM instead of Renovation</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 Id="rId4" Type="http://schemas.microsoft.com/office/2017/10/relationships/threadedComment" Target="../threadedComments/threadedComment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3.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table" Target="../tables/table1.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5CB0A-B729-417C-B117-5C818F3EB0FF}">
  <dimension ref="B8:O26"/>
  <sheetViews>
    <sheetView showGridLines="0" topLeftCell="A14" zoomScaleNormal="100" workbookViewId="0">
      <selection activeCell="B30" sqref="B30"/>
    </sheetView>
  </sheetViews>
  <sheetFormatPr defaultColWidth="9.296875" defaultRowHeight="13.8"/>
  <cols>
    <col min="2" max="2" width="19.8984375" customWidth="1"/>
    <col min="3" max="3" width="15.09765625" customWidth="1"/>
    <col min="4" max="4" width="5.09765625" customWidth="1"/>
    <col min="5" max="5" width="12" customWidth="1"/>
    <col min="6" max="9" width="15.09765625" customWidth="1"/>
  </cols>
  <sheetData>
    <row r="8" spans="2:12" ht="17.399999999999999">
      <c r="B8" s="131" t="s">
        <v>226</v>
      </c>
      <c r="C8" s="131"/>
      <c r="D8" s="131"/>
      <c r="E8" s="131"/>
      <c r="F8" s="131"/>
      <c r="G8" s="131"/>
      <c r="H8" s="131"/>
      <c r="I8" s="131"/>
      <c r="J8" s="51"/>
      <c r="K8" s="51"/>
    </row>
    <row r="9" spans="2:12" ht="17.399999999999999">
      <c r="B9" s="131"/>
      <c r="C9" s="131"/>
      <c r="D9" s="131"/>
      <c r="E9" s="131"/>
      <c r="F9" s="131"/>
      <c r="G9" s="131"/>
      <c r="H9" s="131"/>
      <c r="I9" s="131"/>
      <c r="J9" s="51"/>
      <c r="K9" s="51"/>
    </row>
    <row r="10" spans="2:12" ht="24.6">
      <c r="B10" s="134" t="s">
        <v>191</v>
      </c>
      <c r="C10" s="134"/>
      <c r="D10" s="134"/>
      <c r="E10" s="134"/>
      <c r="F10" s="134"/>
      <c r="G10" s="134"/>
      <c r="H10" s="134"/>
      <c r="I10" s="134"/>
      <c r="J10" s="51"/>
      <c r="K10" s="51"/>
      <c r="L10" s="72"/>
    </row>
    <row r="11" spans="2:12" ht="20.399999999999999">
      <c r="B11" s="133" t="s">
        <v>187</v>
      </c>
      <c r="C11" s="133"/>
      <c r="D11" s="135"/>
      <c r="E11" s="135"/>
      <c r="F11" s="135"/>
      <c r="G11" s="135"/>
      <c r="H11" s="135"/>
      <c r="I11" s="135"/>
    </row>
    <row r="12" spans="2:12" ht="20.399999999999999">
      <c r="B12" s="108"/>
      <c r="C12" s="108" t="s">
        <v>261</v>
      </c>
      <c r="D12" s="135" t="str">
        <f>'DoD Checklist'!G42</f>
        <v>Commercial and Multi-Family High-Rise Residential</v>
      </c>
      <c r="E12" s="135"/>
      <c r="F12" s="135"/>
      <c r="G12" s="135"/>
      <c r="H12" s="135"/>
      <c r="I12" s="135"/>
    </row>
    <row r="13" spans="2:12" ht="20.399999999999999">
      <c r="B13" s="108"/>
      <c r="C13" s="108" t="s">
        <v>262</v>
      </c>
      <c r="D13" s="135" t="str">
        <f>'DoD Checklist'!D7</f>
        <v>1-30% Design Submittals</v>
      </c>
      <c r="E13" s="135"/>
      <c r="F13" s="135"/>
      <c r="G13" s="135"/>
      <c r="H13" s="135"/>
      <c r="I13" s="135"/>
    </row>
    <row r="14" spans="2:12" ht="20.399999999999999">
      <c r="B14" s="133" t="s">
        <v>189</v>
      </c>
      <c r="C14" s="133"/>
      <c r="D14" s="135">
        <f>'DoD Checklist'!D16</f>
        <v>0</v>
      </c>
      <c r="E14" s="135"/>
      <c r="F14" s="135"/>
      <c r="G14" s="135"/>
      <c r="H14" s="135"/>
      <c r="I14" s="135"/>
    </row>
    <row r="15" spans="2:12" ht="20.399999999999999">
      <c r="B15" s="133" t="s">
        <v>190</v>
      </c>
      <c r="C15" s="133"/>
      <c r="D15" s="135">
        <f>'DoD Checklist'!D12</f>
        <v>0</v>
      </c>
      <c r="E15" s="135"/>
      <c r="F15" s="135"/>
      <c r="G15" s="135"/>
      <c r="H15" s="135"/>
      <c r="I15" s="135"/>
    </row>
    <row r="16" spans="2:12" ht="20.399999999999999">
      <c r="B16" s="133" t="s">
        <v>186</v>
      </c>
      <c r="C16" s="133"/>
      <c r="D16" s="135" t="str">
        <f>'DoD Checklist'!G5</f>
        <v>Army</v>
      </c>
      <c r="E16" s="135"/>
      <c r="F16" s="135"/>
      <c r="G16" s="135"/>
      <c r="H16" s="135"/>
      <c r="I16" s="135"/>
    </row>
    <row r="17" spans="2:15" ht="20.399999999999999">
      <c r="B17" s="108"/>
      <c r="C17" s="108" t="s">
        <v>265</v>
      </c>
      <c r="D17" s="145" t="s">
        <v>266</v>
      </c>
      <c r="E17" s="145"/>
      <c r="F17" s="145"/>
      <c r="G17" s="145"/>
      <c r="H17" s="145"/>
      <c r="I17" s="145"/>
    </row>
    <row r="18" spans="2:15" ht="20.399999999999999">
      <c r="B18" s="133" t="s">
        <v>188</v>
      </c>
      <c r="C18" s="133"/>
      <c r="D18" s="135">
        <f>'DoD Checklist'!D19</f>
        <v>0</v>
      </c>
      <c r="E18" s="135"/>
      <c r="F18" s="135"/>
      <c r="G18" s="135"/>
      <c r="H18" s="135"/>
      <c r="I18" s="135"/>
    </row>
    <row r="19" spans="2:15" ht="24.6">
      <c r="B19" s="134" t="s">
        <v>227</v>
      </c>
      <c r="C19" s="134"/>
      <c r="D19" s="134"/>
      <c r="E19" s="134"/>
      <c r="F19" s="134"/>
      <c r="G19" s="134"/>
      <c r="H19" s="134"/>
      <c r="I19" s="134"/>
    </row>
    <row r="20" spans="2:15" ht="26.25" customHeight="1">
      <c r="B20" s="133" t="s">
        <v>7</v>
      </c>
      <c r="C20" s="133"/>
      <c r="D20" s="73"/>
      <c r="E20" s="132">
        <f>COUNTIFS('DoD Checklist'!$I$29:$I$118, "Compliant",'DoD Checklist'!$C$29:$C$118, "Required")</f>
        <v>15</v>
      </c>
      <c r="F20" s="132"/>
      <c r="G20" s="132"/>
      <c r="H20" s="132"/>
      <c r="I20" s="132"/>
    </row>
    <row r="21" spans="2:15" ht="26.25" customHeight="1">
      <c r="B21" s="133" t="s">
        <v>12</v>
      </c>
      <c r="C21" s="133"/>
      <c r="D21" s="73"/>
      <c r="E21" s="132">
        <f>COUNTIFS('DoD Checklist'!$I$29:$I$118, "Compliant",'DoD Checklist'!$C$29:$C$118, "Additional")</f>
        <v>3</v>
      </c>
      <c r="F21" s="132"/>
      <c r="G21" s="132"/>
      <c r="H21" s="132"/>
      <c r="I21" s="132"/>
    </row>
    <row r="22" spans="2:15" ht="26.25" customHeight="1">
      <c r="B22" s="133" t="s">
        <v>225</v>
      </c>
      <c r="C22" s="133"/>
      <c r="D22" s="73"/>
      <c r="E22" s="132">
        <f>COUNTIFS('DoD Checklist'!J:J, "2")</f>
        <v>0</v>
      </c>
      <c r="F22" s="132"/>
      <c r="G22" s="132"/>
      <c r="H22" s="132"/>
      <c r="I22" s="132"/>
      <c r="O22" s="136"/>
    </row>
    <row r="23" spans="2:15" ht="26.25" customHeight="1" thickBot="1">
      <c r="B23" s="133" t="s">
        <v>278</v>
      </c>
      <c r="C23" s="133"/>
      <c r="D23" s="73"/>
      <c r="E23" s="132">
        <f>COUNTIFS('DoD Checklist'!J:J, "3")</f>
        <v>15</v>
      </c>
      <c r="F23" s="132"/>
      <c r="G23" s="132"/>
      <c r="H23" s="132"/>
      <c r="I23" s="132"/>
      <c r="O23" s="136"/>
    </row>
    <row r="24" spans="2:15" ht="15" customHeight="1">
      <c r="B24" s="137" t="s">
        <v>192</v>
      </c>
      <c r="C24" s="137"/>
      <c r="D24" s="137"/>
      <c r="E24" s="137"/>
      <c r="F24" s="138" t="str" cm="1">
        <f t="array" ref="F24">_xlfn.IFS(AND(E20=27,E21&gt;=3),"Sustainable Federal Building", AND(E20+E22=27,E21&gt;=3),"High-Performance Building",TRUE,"Non-Compliant")</f>
        <v>Non-Compliant</v>
      </c>
      <c r="G24" s="139"/>
      <c r="H24" s="139"/>
      <c r="I24" s="140"/>
      <c r="O24" s="136"/>
    </row>
    <row r="25" spans="2:15" ht="19.95" customHeight="1" thickBot="1">
      <c r="B25" s="137"/>
      <c r="C25" s="137"/>
      <c r="D25" s="137"/>
      <c r="E25" s="137"/>
      <c r="F25" s="141"/>
      <c r="G25" s="142"/>
      <c r="H25" s="142"/>
      <c r="I25" s="143"/>
    </row>
    <row r="26" spans="2:15" ht="27.6" customHeight="1">
      <c r="B26" s="144" t="s">
        <v>281</v>
      </c>
      <c r="C26" s="144"/>
      <c r="D26" s="144"/>
      <c r="E26" s="144"/>
      <c r="F26" s="144"/>
      <c r="G26" s="144"/>
      <c r="H26" s="144"/>
      <c r="I26" s="130">
        <f>'DoD Checklist'!G44</f>
        <v>0</v>
      </c>
    </row>
  </sheetData>
  <mergeCells count="28">
    <mergeCell ref="B26:H26"/>
    <mergeCell ref="D12:I12"/>
    <mergeCell ref="D13:I13"/>
    <mergeCell ref="D17:I17"/>
    <mergeCell ref="B23:C23"/>
    <mergeCell ref="E23:I23"/>
    <mergeCell ref="O22:O24"/>
    <mergeCell ref="B22:C22"/>
    <mergeCell ref="B24:E25"/>
    <mergeCell ref="F24:I25"/>
    <mergeCell ref="B21:C21"/>
    <mergeCell ref="E22:I22"/>
    <mergeCell ref="B8:I9"/>
    <mergeCell ref="E20:I20"/>
    <mergeCell ref="E21:I21"/>
    <mergeCell ref="B20:C20"/>
    <mergeCell ref="B10:I10"/>
    <mergeCell ref="B19:I19"/>
    <mergeCell ref="D16:I16"/>
    <mergeCell ref="D11:I11"/>
    <mergeCell ref="B18:C18"/>
    <mergeCell ref="D18:I18"/>
    <mergeCell ref="B14:C14"/>
    <mergeCell ref="D14:I14"/>
    <mergeCell ref="B15:C15"/>
    <mergeCell ref="D15:I15"/>
    <mergeCell ref="B16:C16"/>
    <mergeCell ref="B11:C11"/>
  </mergeCells>
  <conditionalFormatting sqref="E20">
    <cfRule type="dataBar" priority="2">
      <dataBar>
        <cfvo type="num" val="0"/>
        <cfvo type="num" val="27"/>
        <color rgb="FF63C384"/>
      </dataBar>
      <extLst>
        <ext xmlns:x14="http://schemas.microsoft.com/office/spreadsheetml/2009/9/main" uri="{B025F937-C7B1-47D3-B67F-A62EFF666E3E}">
          <x14:id>{652A8B7F-32C1-4430-BE82-DF8DC8D1324F}</x14:id>
        </ext>
      </extLst>
    </cfRule>
    <cfRule type="iconSet" priority="5">
      <iconSet iconSet="3Symbols2">
        <cfvo type="percent" val="0"/>
        <cfvo type="num" val="1"/>
        <cfvo type="num" val="27"/>
      </iconSet>
    </cfRule>
  </conditionalFormatting>
  <conditionalFormatting sqref="E21">
    <cfRule type="dataBar" priority="3">
      <dataBar>
        <cfvo type="num" val="0"/>
        <cfvo type="num" val="6"/>
        <color rgb="FF63C384"/>
      </dataBar>
      <extLst>
        <ext xmlns:x14="http://schemas.microsoft.com/office/spreadsheetml/2009/9/main" uri="{B025F937-C7B1-47D3-B67F-A62EFF666E3E}">
          <x14:id>{743FBC81-4FE6-4986-9BB7-B86B928B0830}</x14:id>
        </ext>
      </extLst>
    </cfRule>
    <cfRule type="iconSet" priority="6">
      <iconSet iconSet="3Symbols2">
        <cfvo type="percent" val="0"/>
        <cfvo type="num" val="1"/>
        <cfvo type="num" val="3"/>
      </iconSet>
    </cfRule>
  </conditionalFormatting>
  <conditionalFormatting sqref="F24">
    <cfRule type="containsText" dxfId="147" priority="8" operator="containsText" text="High-Performance Building">
      <formula>NOT(ISERROR(SEARCH("High-Performance Building",F24)))</formula>
    </cfRule>
    <cfRule type="containsText" dxfId="146" priority="9" operator="containsText" text="Sustainable Federal Building">
      <formula>NOT(ISERROR(SEARCH("Sustainable Federal Building",F24)))</formula>
    </cfRule>
    <cfRule type="containsText" dxfId="145" priority="10" operator="containsText" text="Non-Compliant">
      <formula>NOT(ISERROR(SEARCH("Non-Compliant",F24)))</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dataBar" id="{652A8B7F-32C1-4430-BE82-DF8DC8D1324F}">
            <x14:dataBar minLength="0" maxLength="100" border="1" direction="leftToRight" negativeBarBorderColorSameAsPositive="0">
              <x14:cfvo type="num">
                <xm:f>0</xm:f>
              </x14:cfvo>
              <x14:cfvo type="num">
                <xm:f>27</xm:f>
              </x14:cfvo>
              <x14:borderColor rgb="FF63C384"/>
              <x14:negativeFillColor rgb="FFFF0000"/>
              <x14:negativeBorderColor rgb="FFFF0000"/>
              <x14:axisColor rgb="FF000000"/>
            </x14:dataBar>
          </x14:cfRule>
          <xm:sqref>E20</xm:sqref>
        </x14:conditionalFormatting>
        <x14:conditionalFormatting xmlns:xm="http://schemas.microsoft.com/office/excel/2006/main">
          <x14:cfRule type="dataBar" id="{743FBC81-4FE6-4986-9BB7-B86B928B0830}">
            <x14:dataBar minLength="0" maxLength="100" border="1" direction="leftToRight" negativeBarBorderColorSameAsPositive="0">
              <x14:cfvo type="num">
                <xm:f>0</xm:f>
              </x14:cfvo>
              <x14:cfvo type="num">
                <xm:f>6</xm:f>
              </x14:cfvo>
              <x14:borderColor rgb="FF63C384"/>
              <x14:negativeFillColor rgb="FFFF0000"/>
              <x14:negativeBorderColor rgb="FFFF0000"/>
              <x14:axisColor rgb="FF000000"/>
            </x14:dataBar>
          </x14:cfRule>
          <xm:sqref>E21</xm:sqref>
        </x14:conditionalFormatting>
        <x14:conditionalFormatting xmlns:xm="http://schemas.microsoft.com/office/excel/2006/main">
          <x14:cfRule type="iconSet" priority="1" id="{7878D1BB-4452-4D1A-8FEC-1B30101D1C60}">
            <x14:iconSet iconSet="3Symbols2" custom="1">
              <x14:cfvo type="percent">
                <xm:f>0</xm:f>
              </x14:cfvo>
              <x14:cfvo type="num">
                <xm:f>1</xm:f>
              </x14:cfvo>
              <x14:cfvo type="num">
                <xm:f>1</xm:f>
              </x14:cfvo>
              <x14:cfIcon iconSet="3Symbols2" iconId="2"/>
              <x14:cfIcon iconSet="3Symbols2" iconId="1"/>
              <x14:cfIcon iconSet="3Symbols2" iconId="1"/>
            </x14:iconSet>
          </x14:cfRule>
          <xm:sqref>E22</xm:sqref>
        </x14:conditionalFormatting>
        <x14:conditionalFormatting xmlns:xm="http://schemas.microsoft.com/office/excel/2006/main">
          <x14:cfRule type="iconSet" priority="380" id="{337E81D9-DBDC-4E47-9CBD-0DC61E523F74}">
            <x14:iconSet iconSet="3Symbols2" custom="1">
              <x14:cfvo type="percent">
                <xm:f>0</xm:f>
              </x14:cfvo>
              <x14:cfvo type="num">
                <xm:f>1</xm:f>
              </x14:cfvo>
              <x14:cfvo type="num">
                <xm:f>1</xm:f>
              </x14:cfvo>
              <x14:cfIcon iconSet="3Symbols2" iconId="2"/>
              <x14:cfIcon iconSet="3Symbols2" iconId="0"/>
              <x14:cfIcon iconSet="3Symbols2" iconId="0"/>
            </x14:iconSet>
          </x14:cfRule>
          <xm:sqref>E23</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9B19C-8648-41D3-B1B9-DADA9D5F8749}">
  <sheetPr codeName="Sheet1"/>
  <dimension ref="A2:J311"/>
  <sheetViews>
    <sheetView showGridLines="0" tabSelected="1" topLeftCell="C19" zoomScale="85" zoomScaleNormal="85" workbookViewId="0">
      <selection activeCell="F25" sqref="F25"/>
    </sheetView>
  </sheetViews>
  <sheetFormatPr defaultRowHeight="13.8"/>
  <cols>
    <col min="1" max="1" width="4.296875" style="1" hidden="1" customWidth="1"/>
    <col min="2" max="2" width="9.69921875" style="1" hidden="1" customWidth="1"/>
    <col min="3" max="3" width="26.296875" customWidth="1"/>
    <col min="4" max="4" width="17.69921875" customWidth="1"/>
    <col min="5" max="5" width="9.69921875" customWidth="1"/>
    <col min="6" max="6" width="45" customWidth="1"/>
    <col min="7" max="7" width="33.69921875" customWidth="1"/>
    <col min="8" max="8" width="36" style="1" customWidth="1"/>
    <col min="9" max="9" width="25.09765625" customWidth="1"/>
    <col min="10" max="10" width="23.59765625" style="1" hidden="1" customWidth="1"/>
    <col min="11" max="11" width="15.296875" customWidth="1"/>
  </cols>
  <sheetData>
    <row r="2" spans="3:9">
      <c r="C2" s="148" t="s">
        <v>288</v>
      </c>
      <c r="D2" s="149"/>
      <c r="E2" s="149"/>
      <c r="F2" s="149"/>
      <c r="G2" s="149"/>
      <c r="H2" s="149"/>
      <c r="I2" s="150"/>
    </row>
    <row r="3" spans="3:9">
      <c r="C3" s="151"/>
      <c r="D3" s="152"/>
      <c r="E3" s="152"/>
      <c r="F3" s="152"/>
      <c r="G3" s="152"/>
      <c r="H3" s="152"/>
      <c r="I3" s="153"/>
    </row>
    <row r="4" spans="3:9">
      <c r="C4" s="154" t="s">
        <v>160</v>
      </c>
      <c r="D4" s="155"/>
      <c r="E4" s="155"/>
      <c r="F4" s="155"/>
      <c r="G4" s="155"/>
      <c r="H4" s="155"/>
      <c r="I4" s="156"/>
    </row>
    <row r="5" spans="3:9">
      <c r="C5" s="157" t="s">
        <v>104</v>
      </c>
      <c r="D5" s="158"/>
      <c r="E5" s="159"/>
      <c r="F5" s="88" t="s">
        <v>289</v>
      </c>
      <c r="G5" s="85" t="s">
        <v>2</v>
      </c>
      <c r="H5" s="6"/>
      <c r="I5" s="4"/>
    </row>
    <row r="6" spans="3:9" ht="15.6">
      <c r="C6" s="163" t="s">
        <v>1</v>
      </c>
      <c r="D6" s="164"/>
      <c r="E6" s="164"/>
      <c r="F6" s="114"/>
      <c r="G6" s="160" t="s">
        <v>230</v>
      </c>
      <c r="H6" s="160"/>
      <c r="I6" s="160"/>
    </row>
    <row r="7" spans="3:9" ht="28.2">
      <c r="C7" s="109" t="s">
        <v>244</v>
      </c>
      <c r="D7" s="122" t="s">
        <v>292</v>
      </c>
      <c r="E7" s="123"/>
      <c r="F7" s="112"/>
      <c r="G7" s="127" t="s">
        <v>231</v>
      </c>
      <c r="H7" s="165"/>
      <c r="I7" s="165"/>
    </row>
    <row r="8" spans="3:9" ht="28.2">
      <c r="C8" s="110" t="s">
        <v>245</v>
      </c>
      <c r="D8" s="125"/>
      <c r="E8" s="124"/>
      <c r="F8" s="112"/>
      <c r="G8" s="128" t="s">
        <v>232</v>
      </c>
      <c r="H8" s="165"/>
      <c r="I8" s="165"/>
    </row>
    <row r="9" spans="3:9" ht="28.2">
      <c r="C9" s="110" t="s">
        <v>246</v>
      </c>
      <c r="D9" s="125"/>
      <c r="E9" s="124"/>
      <c r="F9" s="112"/>
      <c r="G9" s="128" t="s">
        <v>258</v>
      </c>
      <c r="H9" s="165"/>
      <c r="I9" s="165"/>
    </row>
    <row r="10" spans="3:9" ht="15.6">
      <c r="C10" s="110" t="s">
        <v>247</v>
      </c>
      <c r="D10" s="125"/>
      <c r="E10" s="124"/>
      <c r="F10" s="112"/>
      <c r="G10" s="128" t="s">
        <v>234</v>
      </c>
      <c r="H10" s="165"/>
      <c r="I10" s="165"/>
    </row>
    <row r="11" spans="3:9" ht="15.6">
      <c r="C11" s="110" t="s">
        <v>248</v>
      </c>
      <c r="D11" s="125"/>
      <c r="E11" s="124"/>
      <c r="F11" s="112"/>
      <c r="G11" s="128" t="s">
        <v>232</v>
      </c>
      <c r="H11" s="165"/>
      <c r="I11" s="165"/>
    </row>
    <row r="12" spans="3:9" ht="15.6">
      <c r="C12" s="110" t="s">
        <v>249</v>
      </c>
      <c r="D12" s="125"/>
      <c r="E12" s="124"/>
      <c r="F12" s="112"/>
      <c r="G12" s="128" t="s">
        <v>233</v>
      </c>
      <c r="H12" s="165"/>
      <c r="I12" s="165"/>
    </row>
    <row r="13" spans="3:9" ht="15.6">
      <c r="C13" s="110" t="s">
        <v>187</v>
      </c>
      <c r="D13" s="125"/>
      <c r="E13" s="124"/>
      <c r="F13" s="112"/>
      <c r="G13" s="128" t="s">
        <v>235</v>
      </c>
      <c r="H13" s="165"/>
      <c r="I13" s="165"/>
    </row>
    <row r="14" spans="3:9" ht="28.2">
      <c r="C14" s="110" t="s">
        <v>250</v>
      </c>
      <c r="D14" s="125"/>
      <c r="E14" s="124"/>
      <c r="F14" s="112"/>
      <c r="G14" s="128" t="s">
        <v>236</v>
      </c>
      <c r="H14" s="165"/>
      <c r="I14" s="165"/>
    </row>
    <row r="15" spans="3:9" ht="28.2">
      <c r="C15" s="110" t="s">
        <v>251</v>
      </c>
      <c r="D15" s="125"/>
      <c r="E15" s="124"/>
      <c r="F15" s="112"/>
      <c r="G15" s="128" t="s">
        <v>237</v>
      </c>
      <c r="H15" s="165"/>
      <c r="I15" s="165"/>
    </row>
    <row r="16" spans="3:9" ht="15.6">
      <c r="C16" s="110" t="s">
        <v>252</v>
      </c>
      <c r="D16" s="125"/>
      <c r="E16" s="124"/>
      <c r="F16" s="112"/>
      <c r="G16" s="128" t="s">
        <v>238</v>
      </c>
      <c r="H16" s="165"/>
      <c r="I16" s="165"/>
    </row>
    <row r="17" spans="2:10" ht="15.6">
      <c r="C17" s="110" t="s">
        <v>256</v>
      </c>
      <c r="D17" s="125"/>
      <c r="E17" s="124"/>
      <c r="F17" s="112"/>
      <c r="G17" s="128" t="s">
        <v>239</v>
      </c>
      <c r="H17" s="165"/>
      <c r="I17" s="165"/>
    </row>
    <row r="18" spans="2:10" ht="15.6">
      <c r="C18" s="110" t="s">
        <v>253</v>
      </c>
      <c r="D18" s="125"/>
      <c r="E18" s="124"/>
      <c r="F18" s="112"/>
      <c r="G18" s="128" t="s">
        <v>240</v>
      </c>
      <c r="H18" s="165"/>
      <c r="I18" s="165"/>
    </row>
    <row r="19" spans="2:10" ht="15.6">
      <c r="C19" s="110" t="s">
        <v>254</v>
      </c>
      <c r="D19" s="125"/>
      <c r="E19" s="124"/>
      <c r="F19" s="112"/>
      <c r="G19" s="128" t="s">
        <v>241</v>
      </c>
      <c r="H19" s="165"/>
      <c r="I19" s="165"/>
    </row>
    <row r="20" spans="2:10" ht="15.6">
      <c r="C20" s="110" t="s">
        <v>255</v>
      </c>
      <c r="D20" s="125"/>
      <c r="E20" s="124"/>
      <c r="F20" s="112"/>
      <c r="G20" s="128" t="s">
        <v>242</v>
      </c>
      <c r="H20" s="165"/>
      <c r="I20" s="165"/>
    </row>
    <row r="21" spans="2:10" ht="15.6">
      <c r="C21" s="113"/>
      <c r="D21" s="161"/>
      <c r="E21" s="162"/>
      <c r="F21" s="111"/>
      <c r="G21" s="128" t="s">
        <v>243</v>
      </c>
      <c r="H21" s="165"/>
      <c r="I21" s="165"/>
    </row>
    <row r="22" spans="2:10" ht="15.6">
      <c r="C22" s="160" t="s">
        <v>290</v>
      </c>
      <c r="D22" s="160"/>
      <c r="E22" s="160"/>
      <c r="F22" s="160"/>
      <c r="G22" s="160"/>
      <c r="H22" s="160"/>
      <c r="I22" s="160"/>
    </row>
    <row r="23" spans="2:10">
      <c r="C23" s="86"/>
      <c r="D23" s="27"/>
      <c r="E23" s="27"/>
      <c r="F23" s="27"/>
      <c r="G23" s="27" t="s">
        <v>260</v>
      </c>
      <c r="H23" s="84" t="s">
        <v>259</v>
      </c>
      <c r="I23" s="87"/>
    </row>
    <row r="24" spans="2:10" ht="27.6">
      <c r="C24" s="90"/>
      <c r="D24" s="91"/>
      <c r="E24" s="92" t="s">
        <v>2</v>
      </c>
      <c r="F24" s="11" t="str">
        <f>IF($G$5 = E24, "HPSB compliance for self-certification", "N/A")</f>
        <v>HPSB compliance for self-certification</v>
      </c>
      <c r="G24" s="5"/>
      <c r="H24" s="6"/>
      <c r="I24" s="4"/>
    </row>
    <row r="25" spans="2:10">
      <c r="C25" s="89"/>
      <c r="D25" s="93"/>
      <c r="E25" s="94" t="s">
        <v>3</v>
      </c>
      <c r="F25" s="11" t="str">
        <f>IF($G$5 = E25, "What is the Third Party Certification rating system and level? (Select One)", "N/A")</f>
        <v>N/A</v>
      </c>
      <c r="G25" s="5"/>
      <c r="H25" s="6"/>
      <c r="I25" s="4"/>
    </row>
    <row r="26" spans="2:10">
      <c r="C26" s="95"/>
      <c r="D26" s="96"/>
      <c r="E26" s="97" t="s">
        <v>4</v>
      </c>
      <c r="F26" s="33" t="str">
        <f>IF($G$5 = E26,"What is the Third Party Certification rating system and level? (Select One)", "N/A")</f>
        <v>N/A</v>
      </c>
      <c r="G26" s="5"/>
      <c r="H26" s="6"/>
      <c r="I26" s="4"/>
    </row>
    <row r="27" spans="2:10" ht="15.6">
      <c r="C27" s="171" t="s">
        <v>5</v>
      </c>
      <c r="D27" s="164"/>
      <c r="E27" s="164"/>
      <c r="F27" s="164"/>
      <c r="G27" s="164"/>
      <c r="H27" s="164"/>
      <c r="I27" s="172"/>
    </row>
    <row r="28" spans="2:10" ht="27.6">
      <c r="B28" s="74" t="s">
        <v>221</v>
      </c>
      <c r="C28" s="12" t="s">
        <v>6</v>
      </c>
      <c r="D28" s="13" t="s">
        <v>15</v>
      </c>
      <c r="E28" s="13" t="s">
        <v>291</v>
      </c>
      <c r="F28" s="14" t="s">
        <v>0</v>
      </c>
      <c r="G28" s="13" t="s">
        <v>142</v>
      </c>
      <c r="H28" s="41" t="s">
        <v>140</v>
      </c>
      <c r="I28" s="15" t="s">
        <v>18</v>
      </c>
      <c r="J28" s="75" t="s">
        <v>14</v>
      </c>
    </row>
    <row r="29" spans="2:10">
      <c r="C29" s="115" t="s">
        <v>7</v>
      </c>
      <c r="D29" s="116" t="s">
        <v>16</v>
      </c>
      <c r="E29" s="3" t="s">
        <v>8</v>
      </c>
      <c r="F29" s="170" t="s">
        <v>29</v>
      </c>
      <c r="G29" s="170"/>
      <c r="H29" s="60"/>
      <c r="I29" s="36" t="str" cm="1">
        <f t="array" ref="I29">_xlfn.IFS(J29=1, "Compliant", J29=2, "Justified Non-Compliant", J29=3, "Non-Compliant")</f>
        <v>Compliant</v>
      </c>
      <c r="J29" s="1">
        <f>IF(G30=TRUE, 1, _xlfn.XLOOKUP(H29, Compliance[Justifications], Compliance[Compliance Code]))</f>
        <v>1</v>
      </c>
    </row>
    <row r="30" spans="2:10" ht="27.6">
      <c r="C30" s="20"/>
      <c r="D30" s="21"/>
      <c r="E30" s="21"/>
      <c r="F30" s="121" t="s">
        <v>102</v>
      </c>
      <c r="G30" s="37" t="b">
        <v>1</v>
      </c>
      <c r="H30" s="42"/>
      <c r="I30" s="2"/>
    </row>
    <row r="31" spans="2:10">
      <c r="C31" s="117" t="s">
        <v>7</v>
      </c>
      <c r="D31" s="116" t="s">
        <v>16</v>
      </c>
      <c r="E31" s="22" t="s">
        <v>9</v>
      </c>
      <c r="F31" s="146" t="s">
        <v>30</v>
      </c>
      <c r="G31" s="146"/>
      <c r="H31" s="60"/>
      <c r="I31" s="36" t="str" cm="1">
        <f t="array" ref="I31">_xlfn.IFS(J31=1, "Compliant", J31=2, "Justified Non-Compliant", J31=3, "Non-Compliant")</f>
        <v>Compliant</v>
      </c>
      <c r="J31" s="1">
        <f>IF(G32=TRUE, 1, _xlfn.XLOOKUP(H31, Compliance[Justifications], Compliance[Compliance Code]))</f>
        <v>1</v>
      </c>
    </row>
    <row r="32" spans="2:10" ht="41.4">
      <c r="C32" s="71"/>
      <c r="D32" s="23"/>
      <c r="E32" s="23"/>
      <c r="F32" s="98" t="s">
        <v>101</v>
      </c>
      <c r="G32" s="37" t="b">
        <v>1</v>
      </c>
      <c r="H32" s="56"/>
      <c r="I32" s="2"/>
    </row>
    <row r="33" spans="2:10">
      <c r="C33" s="118" t="s">
        <v>7</v>
      </c>
      <c r="D33" s="116" t="s">
        <v>17</v>
      </c>
      <c r="E33" s="3" t="s">
        <v>10</v>
      </c>
      <c r="F33" s="173" t="s">
        <v>132</v>
      </c>
      <c r="G33" s="173"/>
      <c r="H33" s="60"/>
      <c r="I33" s="36" t="str" cm="1">
        <f t="array" ref="I33">_xlfn.IFS(J33=1, "Compliant", J33=2, "Justified Non-Compliant", J33=3, "Non-Compliant")</f>
        <v>Compliant</v>
      </c>
      <c r="J33" s="1">
        <f>IF(G34=TRUE, 1, _xlfn.XLOOKUP(H33, Compliance[Justifications], Compliance[Compliance Code]))</f>
        <v>1</v>
      </c>
    </row>
    <row r="34" spans="2:10" ht="27.6">
      <c r="C34" s="24"/>
      <c r="D34" s="25"/>
      <c r="E34" s="26"/>
      <c r="F34" s="99" t="s">
        <v>276</v>
      </c>
      <c r="G34" s="38" t="b">
        <v>1</v>
      </c>
      <c r="H34" s="56"/>
      <c r="I34" s="2"/>
    </row>
    <row r="35" spans="2:10">
      <c r="C35" s="17" t="s">
        <v>12</v>
      </c>
      <c r="D35" s="3" t="s">
        <v>17</v>
      </c>
      <c r="E35" s="3" t="s">
        <v>11</v>
      </c>
      <c r="F35" s="146" t="s">
        <v>31</v>
      </c>
      <c r="G35" s="146"/>
      <c r="H35" s="60"/>
      <c r="I35" s="36" t="str" cm="1">
        <f t="array" ref="I35">_xlfn.IFS(J35=1, "Compliant", J35=2, "Justified Non-Compliant", J35=3, "Non-Compliant")</f>
        <v>Non-Compliant</v>
      </c>
      <c r="J35" s="1">
        <f>IF(G36=TRUE, 1, _xlfn.XLOOKUP(H35, Compliance[Justifications], Compliance[Compliance Code]))</f>
        <v>3</v>
      </c>
    </row>
    <row r="36" spans="2:10" ht="55.2">
      <c r="C36" s="20"/>
      <c r="D36" s="21"/>
      <c r="E36" s="21"/>
      <c r="F36" s="76" t="s">
        <v>103</v>
      </c>
      <c r="G36" s="9" t="b">
        <v>0</v>
      </c>
      <c r="H36" s="53"/>
      <c r="I36" s="10"/>
    </row>
    <row r="37" spans="2:10">
      <c r="C37" s="116" t="s">
        <v>7</v>
      </c>
      <c r="D37" s="116" t="s">
        <v>16</v>
      </c>
      <c r="E37" s="3" t="s">
        <v>13</v>
      </c>
      <c r="F37" s="146" t="s">
        <v>32</v>
      </c>
      <c r="G37" s="146"/>
      <c r="H37" s="60"/>
      <c r="I37" s="36" t="str" cm="1">
        <f t="array" ref="I37">_xlfn.IFS(J37=1, "Compliant", J37=2, "Justified Non-Compliant", J37=3, "Non-Compliant")</f>
        <v>Non-Compliant</v>
      </c>
      <c r="J37" s="1">
        <f>IF(G38=TRUE, 1, _xlfn.XLOOKUP(H37, Compliance[Justifications], Compliance[Compliance Code]))</f>
        <v>3</v>
      </c>
    </row>
    <row r="38" spans="2:10" ht="41.4">
      <c r="C38" s="24"/>
      <c r="D38" s="26"/>
      <c r="E38" s="26"/>
      <c r="F38" s="99" t="s">
        <v>222</v>
      </c>
      <c r="G38" s="35" t="b">
        <v>0</v>
      </c>
      <c r="H38" s="42" t="s">
        <v>277</v>
      </c>
      <c r="I38" s="2"/>
    </row>
    <row r="39" spans="2:10">
      <c r="C39" s="118" t="s">
        <v>7</v>
      </c>
      <c r="D39" s="119" t="s">
        <v>16</v>
      </c>
      <c r="E39" s="27" t="s">
        <v>19</v>
      </c>
      <c r="F39" s="147" t="s">
        <v>33</v>
      </c>
      <c r="G39" s="147"/>
      <c r="H39" s="60"/>
      <c r="I39" s="36" t="str" cm="1">
        <f t="array" ref="I39">_xlfn.IFS(J39=1, "Compliant", J39=2, "Justified Non-Compliant", J39=3, "Non-Compliant")</f>
        <v>Non-Compliant</v>
      </c>
      <c r="J39" s="1">
        <f>IF(AND(J42=1, AND(G40, G41, G43)=TRUE), 1, IF(AND(J42=2, AND(G40, G41, G45)=TRUE), 1, IF(AND(J42=3, AND(G40, G41, G46)=TRUE, ISBLANK(F46)=FALSE), 1, _xlfn.XLOOKUP(H39, Compliance[Justifications], Compliance[Compliance Code]))))</f>
        <v>3</v>
      </c>
    </row>
    <row r="40" spans="2:10" ht="69">
      <c r="C40" s="63"/>
      <c r="D40" s="64"/>
      <c r="E40" s="30" t="s">
        <v>20</v>
      </c>
      <c r="F40" s="100" t="s">
        <v>23</v>
      </c>
      <c r="G40" s="34" t="b">
        <v>0</v>
      </c>
      <c r="H40" s="57"/>
      <c r="I40" s="4"/>
    </row>
    <row r="41" spans="2:10" ht="27.6">
      <c r="C41" s="65"/>
      <c r="D41" s="66"/>
      <c r="E41" s="31" t="s">
        <v>21</v>
      </c>
      <c r="F41" s="101" t="s">
        <v>24</v>
      </c>
      <c r="G41" s="35" t="b">
        <v>0</v>
      </c>
      <c r="H41" s="57"/>
      <c r="I41" s="4"/>
    </row>
    <row r="42" spans="2:10" ht="55.2">
      <c r="C42" s="67"/>
      <c r="D42" s="68"/>
      <c r="E42" s="78" t="s">
        <v>22</v>
      </c>
      <c r="F42" s="80" t="s">
        <v>280</v>
      </c>
      <c r="G42" s="79" t="s">
        <v>147</v>
      </c>
      <c r="H42" s="57"/>
      <c r="I42" s="4"/>
      <c r="J42" s="1">
        <f>_xlfn.XLOOKUP(G42, NRGEff[Project Type], NRGEff[Reference])</f>
        <v>1</v>
      </c>
    </row>
    <row r="43" spans="2:10" ht="82.8">
      <c r="B43" s="1" t="s">
        <v>151</v>
      </c>
      <c r="C43" s="65"/>
      <c r="D43" s="66"/>
      <c r="E43" s="70" t="s">
        <v>26</v>
      </c>
      <c r="F43" s="82" t="str">
        <f>IF(G42="Commercial and Multi-Family High-Rise Residential", "Does the project meet ASHRAE 90.1-2019 requirements for each building, achieving 30% energy reduction from baseline? If 30% reduction isn't LCCE, has the design been optimized to achieve the highest energy efficiency that is LCCE?","N/A")</f>
        <v>Does the project meet ASHRAE 90.1-2019 requirements for each building, achieving 30% energy reduction from baseline? If 30% reduction isn't LCCE, has the design been optimized to achieve the highest energy efficiency that is LCCE?</v>
      </c>
      <c r="G43" s="7" t="b">
        <v>0</v>
      </c>
      <c r="H43" s="42" t="s">
        <v>193</v>
      </c>
      <c r="I43" s="4"/>
    </row>
    <row r="44" spans="2:10" ht="55.2">
      <c r="B44" s="1" t="s">
        <v>151</v>
      </c>
      <c r="C44" s="28"/>
      <c r="D44" s="69"/>
      <c r="E44" s="21"/>
      <c r="F44" s="102" t="str">
        <f>IF(G42="Commercial and Multi-Family High-Rise Residential", "Enter the % Energy Consumption Reduction (Using the Performance Rating Method found in Appendix G of ASHRAE 90.1-2019) ", "N/A")</f>
        <v xml:space="preserve">Enter the % Energy Consumption Reduction (Using the Performance Rating Method found in Appendix G of ASHRAE 90.1-2019) </v>
      </c>
      <c r="G44" s="8"/>
      <c r="H44" s="42" t="s">
        <v>193</v>
      </c>
      <c r="I44" s="4"/>
    </row>
    <row r="45" spans="2:10" ht="27.6">
      <c r="B45" s="1" t="s">
        <v>150</v>
      </c>
      <c r="C45" s="61"/>
      <c r="D45" s="62"/>
      <c r="E45" s="70" t="s">
        <v>27</v>
      </c>
      <c r="F45" s="102" t="str">
        <f>IF(G42="Low-Rise Residential", "Does the project meet IECC 2021 requirements and achieve 30% energy reduction from baseline? If 30% reduction isn't LCCE, has the design been optimized to achieve the highest energy efficiency that is LCCE?", "N/A")</f>
        <v>N/A</v>
      </c>
      <c r="G45" s="7" t="b">
        <v>0</v>
      </c>
      <c r="H45" s="57"/>
      <c r="I45" s="4"/>
    </row>
    <row r="46" spans="2:10" ht="41.4">
      <c r="B46" s="1" t="s">
        <v>149</v>
      </c>
      <c r="C46" s="28"/>
      <c r="D46" s="168" t="str">
        <f>IF(G42="Renovation", "Please select a statement from the dropdown", "")</f>
        <v/>
      </c>
      <c r="E46" s="169"/>
      <c r="F46" s="83"/>
      <c r="G46" s="7" t="b">
        <v>0</v>
      </c>
      <c r="H46" s="56"/>
      <c r="I46" s="4"/>
    </row>
    <row r="47" spans="2:10">
      <c r="C47" s="115" t="s">
        <v>7</v>
      </c>
      <c r="D47" s="116" t="s">
        <v>16</v>
      </c>
      <c r="E47" s="3" t="s">
        <v>28</v>
      </c>
      <c r="F47" s="147" t="s">
        <v>156</v>
      </c>
      <c r="G47" s="146"/>
      <c r="H47" s="60"/>
      <c r="I47" s="36" t="str" cm="1">
        <f t="array" ref="I47">_xlfn.IFS(J47=1, "Compliant", J47=2, "Justified Non-Compliant", J47=3, "Non-Compliant")</f>
        <v>Non-Compliant</v>
      </c>
      <c r="J47" s="1">
        <f>IF(G48=TRUE, 1, _xlfn.XLOOKUP(H47, Compliance[Justifications], Compliance[Compliance Code]))</f>
        <v>3</v>
      </c>
    </row>
    <row r="48" spans="2:10" ht="55.2">
      <c r="C48" s="24"/>
      <c r="D48" s="26"/>
      <c r="E48" s="26"/>
      <c r="F48" s="19" t="s">
        <v>157</v>
      </c>
      <c r="G48" s="34" t="b">
        <v>0</v>
      </c>
      <c r="H48" s="56"/>
      <c r="I48" s="2"/>
    </row>
    <row r="49" spans="2:10">
      <c r="C49" s="115" t="s">
        <v>7</v>
      </c>
      <c r="D49" s="116" t="s">
        <v>16</v>
      </c>
      <c r="E49" s="3" t="s">
        <v>116</v>
      </c>
      <c r="F49" s="146" t="s">
        <v>114</v>
      </c>
      <c r="G49" s="146"/>
      <c r="H49" s="60"/>
      <c r="I49" s="36" t="str" cm="1">
        <f t="array" ref="I49">_xlfn.IFS(J49=1, "Compliant", J49=2, "Justified Non-Compliant", J49=3, "Non-Compliant")</f>
        <v>Non-Compliant</v>
      </c>
      <c r="J49" s="1">
        <f>IF(G50=TRUE, 1, _xlfn.XLOOKUP(H49, Compliance[Justifications], Compliance[Compliance Code]))</f>
        <v>3</v>
      </c>
    </row>
    <row r="50" spans="2:10" ht="41.4">
      <c r="C50" s="24"/>
      <c r="D50" s="26"/>
      <c r="E50" s="26"/>
      <c r="F50" s="19" t="s">
        <v>223</v>
      </c>
      <c r="G50" s="34" t="b">
        <v>0</v>
      </c>
      <c r="H50" s="56"/>
      <c r="I50" s="2"/>
    </row>
    <row r="51" spans="2:10">
      <c r="C51" s="115" t="s">
        <v>7</v>
      </c>
      <c r="D51" s="116" t="s">
        <v>16</v>
      </c>
      <c r="E51" s="3" t="s">
        <v>48</v>
      </c>
      <c r="F51" s="146" t="s">
        <v>34</v>
      </c>
      <c r="G51" s="146"/>
      <c r="H51" s="60"/>
      <c r="I51" s="36" t="str" cm="1">
        <f t="array" ref="I51">_xlfn.IFS(J51=1, "Compliant", J51=2, "Justified Non-Compliant", J51=3, "Non-Compliant")</f>
        <v>Non-Compliant</v>
      </c>
      <c r="J51" s="1">
        <f>IF( G52=TRUE, 1, _xlfn.XLOOKUP(H51, Compliance[Justifications], Compliance[Compliance Code]))</f>
        <v>3</v>
      </c>
    </row>
    <row r="52" spans="2:10" ht="41.4">
      <c r="C52" s="20"/>
      <c r="D52" s="5"/>
      <c r="E52" s="21"/>
      <c r="F52" s="19" t="s">
        <v>274</v>
      </c>
      <c r="G52" s="34" t="b">
        <v>0</v>
      </c>
      <c r="H52" s="53" t="s">
        <v>161</v>
      </c>
      <c r="I52" s="4"/>
    </row>
    <row r="53" spans="2:10">
      <c r="C53" s="20"/>
      <c r="D53" s="167" t="s">
        <v>275</v>
      </c>
      <c r="E53" s="167"/>
      <c r="F53" s="52" t="s">
        <v>111</v>
      </c>
      <c r="G53" s="35" t="b">
        <v>0</v>
      </c>
      <c r="H53" s="57"/>
      <c r="I53" s="4"/>
    </row>
    <row r="54" spans="2:10">
      <c r="C54" s="20"/>
      <c r="D54" s="167"/>
      <c r="E54" s="167"/>
      <c r="F54" s="52" t="s">
        <v>112</v>
      </c>
      <c r="G54" s="35" t="b">
        <v>1</v>
      </c>
      <c r="H54" s="57"/>
      <c r="I54" s="4"/>
    </row>
    <row r="55" spans="2:10">
      <c r="C55" s="20"/>
      <c r="D55" s="167"/>
      <c r="E55" s="167"/>
      <c r="F55" s="52" t="s">
        <v>113</v>
      </c>
      <c r="G55" s="35" t="b">
        <v>1</v>
      </c>
      <c r="H55" s="57"/>
      <c r="I55" s="4"/>
    </row>
    <row r="56" spans="2:10">
      <c r="C56" s="20"/>
      <c r="D56" s="167"/>
      <c r="E56" s="167"/>
      <c r="F56" s="52" t="s">
        <v>181</v>
      </c>
      <c r="G56" s="35" t="b">
        <v>0</v>
      </c>
      <c r="H56" s="57"/>
      <c r="I56" s="4"/>
    </row>
    <row r="57" spans="2:10">
      <c r="C57" s="117" t="s">
        <v>7</v>
      </c>
      <c r="D57" s="120" t="s">
        <v>17</v>
      </c>
      <c r="E57" s="16" t="s">
        <v>49</v>
      </c>
      <c r="F57" s="166" t="s">
        <v>35</v>
      </c>
      <c r="G57" s="166"/>
      <c r="H57" s="60"/>
      <c r="I57" s="36" t="str" cm="1">
        <f t="array" ref="I57">_xlfn.IFS(J57=1, "Compliant", J57=2, "Justified Non-Compliant", J57=3, "Non-Compliant")</f>
        <v>Compliant</v>
      </c>
      <c r="J57" s="1">
        <f>IF(AND(G58=TRUE, G5="Army", G62=TRUE), 1, IF(AND(G58=TRUE, OR(G5="Air Force", G5="Navy")), 1, _xlfn.XLOOKUP(H57, Compliance[Justifications], Compliance[Compliance Code])))</f>
        <v>1</v>
      </c>
    </row>
    <row r="58" spans="2:10" ht="28.8">
      <c r="C58" s="20"/>
      <c r="D58" s="21"/>
      <c r="E58" s="21"/>
      <c r="F58" s="77" t="s">
        <v>268</v>
      </c>
      <c r="G58" s="35" t="b">
        <v>1</v>
      </c>
      <c r="H58" s="53" t="s">
        <v>224</v>
      </c>
      <c r="I58" s="4"/>
    </row>
    <row r="59" spans="2:10" ht="14.4">
      <c r="C59" s="20"/>
      <c r="D59" s="21"/>
      <c r="E59" s="21"/>
      <c r="F59" s="55" t="s">
        <v>263</v>
      </c>
      <c r="G59" s="39"/>
      <c r="H59" s="53"/>
      <c r="I59" s="4"/>
    </row>
    <row r="60" spans="2:10">
      <c r="C60" s="20"/>
      <c r="D60" s="21"/>
      <c r="E60" s="21"/>
      <c r="F60" s="77" t="s">
        <v>267</v>
      </c>
      <c r="G60" s="39"/>
      <c r="H60" s="57"/>
      <c r="I60" s="4"/>
    </row>
    <row r="61" spans="2:10" ht="27.6">
      <c r="C61" s="20"/>
      <c r="D61" s="21"/>
      <c r="E61" s="21"/>
      <c r="F61" s="77" t="s">
        <v>110</v>
      </c>
      <c r="G61" s="40"/>
      <c r="H61" s="58"/>
      <c r="I61" s="4"/>
    </row>
    <row r="62" spans="2:10" ht="41.4">
      <c r="B62" s="1" t="s">
        <v>141</v>
      </c>
      <c r="C62" s="24"/>
      <c r="D62" s="26"/>
      <c r="E62" s="26"/>
      <c r="F62" s="77" t="str">
        <f>IF(G5="Army","For Army projects, if not LCCE, has the project planned for future renewable energy system installation?", "N/A")</f>
        <v>For Army projects, if not LCCE, has the project planned for future renewable energy system installation?</v>
      </c>
      <c r="G62" s="35" t="b">
        <v>1</v>
      </c>
      <c r="H62" s="56"/>
      <c r="I62" s="2"/>
    </row>
    <row r="63" spans="2:10">
      <c r="C63" s="115" t="s">
        <v>7</v>
      </c>
      <c r="D63" s="116" t="s">
        <v>17</v>
      </c>
      <c r="E63" s="3" t="s">
        <v>106</v>
      </c>
      <c r="F63" s="146" t="s">
        <v>107</v>
      </c>
      <c r="G63" s="146"/>
      <c r="H63" s="60"/>
      <c r="I63" s="36" t="str" cm="1">
        <f t="array" ref="I63">_xlfn.IFS(J63=1, "Compliant", J63=2, "Justified Non-Compliant", J63=3, "Non-Compliant")</f>
        <v>Non-Compliant</v>
      </c>
      <c r="J63" s="1">
        <f>IF(G64=TRUE, 1, _xlfn.XLOOKUP(H63, Compliance[Justifications], Compliance[Compliance Code]))</f>
        <v>3</v>
      </c>
    </row>
    <row r="64" spans="2:10" ht="41.4">
      <c r="C64" s="20"/>
      <c r="D64" s="21"/>
      <c r="E64" s="21"/>
      <c r="F64" s="19" t="s">
        <v>269</v>
      </c>
      <c r="G64" s="34" t="b">
        <v>0</v>
      </c>
      <c r="H64" s="53" t="s">
        <v>194</v>
      </c>
      <c r="I64" s="4"/>
    </row>
    <row r="65" spans="2:10">
      <c r="C65" s="20"/>
      <c r="D65" s="21"/>
      <c r="E65" s="21"/>
      <c r="F65" s="52" t="s">
        <v>109</v>
      </c>
      <c r="G65" s="39"/>
      <c r="H65" s="57"/>
      <c r="I65" s="4"/>
    </row>
    <row r="66" spans="2:10" ht="41.4">
      <c r="C66" s="24"/>
      <c r="D66" s="26"/>
      <c r="E66" s="26"/>
      <c r="F66" s="52" t="s">
        <v>108</v>
      </c>
      <c r="G66" s="40"/>
      <c r="H66" s="56"/>
      <c r="I66" s="2"/>
    </row>
    <row r="67" spans="2:10">
      <c r="C67" s="115" t="s">
        <v>7</v>
      </c>
      <c r="D67" s="116" t="s">
        <v>16</v>
      </c>
      <c r="E67" s="3" t="s">
        <v>50</v>
      </c>
      <c r="F67" s="146" t="s">
        <v>36</v>
      </c>
      <c r="G67" s="146"/>
      <c r="H67" s="60"/>
      <c r="I67" s="36" t="str" cm="1">
        <f t="array" ref="I67">_xlfn.IFS(J67=1, "Compliant", J67=2, "Justified Non-Compliant", J67=3, "Non-Compliant")</f>
        <v>Non-Compliant</v>
      </c>
      <c r="J67" s="1">
        <f>IF(G68=TRUE, 1, _xlfn.XLOOKUP(H67, Compliance[Justifications], Compliance[Compliance Code]))</f>
        <v>3</v>
      </c>
    </row>
    <row r="68" spans="2:10" ht="41.4">
      <c r="C68" s="24"/>
      <c r="D68" s="26"/>
      <c r="E68" s="26"/>
      <c r="F68" s="19" t="s">
        <v>105</v>
      </c>
      <c r="G68" s="34" t="b">
        <v>0</v>
      </c>
      <c r="H68" s="56"/>
      <c r="I68" s="2"/>
    </row>
    <row r="69" spans="2:10">
      <c r="C69" s="115" t="s">
        <v>7</v>
      </c>
      <c r="D69" s="116" t="s">
        <v>16</v>
      </c>
      <c r="E69" s="3" t="s">
        <v>51</v>
      </c>
      <c r="F69" s="146" t="s">
        <v>39</v>
      </c>
      <c r="G69" s="146"/>
      <c r="H69" s="60"/>
      <c r="I69" s="36" t="str" cm="1">
        <f t="array" ref="I69">_xlfn.IFS(J69=1, "Compliant", J69=2, "Justified Non-Compliant", J69=3, "Non-Compliant")</f>
        <v>Non-Compliant</v>
      </c>
      <c r="J69" s="1">
        <f>IF(AND(G70=TRUE, G5="Army", G71=TRUE), 1, IF(AND(G70=TRUE, OR(G5="Air Force", G5="Navy")), 1, _xlfn.XLOOKUP(H69, Compliance[Justifications], Compliance[Compliance Code])))</f>
        <v>3</v>
      </c>
    </row>
    <row r="70" spans="2:10" ht="69">
      <c r="C70" s="20"/>
      <c r="D70" s="21"/>
      <c r="E70" s="21"/>
      <c r="F70" s="77" t="s">
        <v>273</v>
      </c>
      <c r="G70" s="34" t="b">
        <v>0</v>
      </c>
      <c r="H70" s="57"/>
      <c r="I70" s="4"/>
    </row>
    <row r="71" spans="2:10" ht="27.6">
      <c r="B71" s="1" t="s">
        <v>143</v>
      </c>
      <c r="C71" s="24"/>
      <c r="D71" s="26"/>
      <c r="E71" s="26"/>
      <c r="F71" s="77" t="str">
        <f>IF(G5="Army", "Does the project follow IgCC Section 601.3.2.1 Plumbing Fixtures and Fittings?", "N/A")</f>
        <v>Does the project follow IgCC Section 601.3.2.1 Plumbing Fixtures and Fittings?</v>
      </c>
      <c r="G71" s="126" t="b">
        <v>0</v>
      </c>
      <c r="H71" s="59" t="s">
        <v>195</v>
      </c>
      <c r="I71" s="2"/>
    </row>
    <row r="72" spans="2:10">
      <c r="C72" s="115" t="s">
        <v>7</v>
      </c>
      <c r="D72" s="116" t="s">
        <v>16</v>
      </c>
      <c r="E72" s="3" t="s">
        <v>52</v>
      </c>
      <c r="F72" s="147" t="s">
        <v>37</v>
      </c>
      <c r="G72" s="146"/>
      <c r="H72" s="60"/>
      <c r="I72" s="36" t="str" cm="1">
        <f t="array" ref="I72">_xlfn.IFS(J72=1, "Compliant", J72=2, "Justified Non-Compliant", J72=3, "Non-Compliant")</f>
        <v>Non-Compliant</v>
      </c>
      <c r="J72" s="1">
        <f>IF(G73=TRUE, 1, _xlfn.XLOOKUP(H72, Compliance[Justifications], Compliance[Compliance Code]))</f>
        <v>3</v>
      </c>
    </row>
    <row r="73" spans="2:10" ht="27.6">
      <c r="C73" s="24"/>
      <c r="D73" s="26"/>
      <c r="E73" s="26"/>
      <c r="F73" s="19" t="s">
        <v>88</v>
      </c>
      <c r="G73" s="34" t="b">
        <v>0</v>
      </c>
      <c r="H73" s="56"/>
      <c r="I73" s="2"/>
    </row>
    <row r="74" spans="2:10">
      <c r="C74" s="115" t="s">
        <v>7</v>
      </c>
      <c r="D74" s="116" t="s">
        <v>16</v>
      </c>
      <c r="E74" s="3" t="s">
        <v>53</v>
      </c>
      <c r="F74" s="146" t="s">
        <v>38</v>
      </c>
      <c r="G74" s="146"/>
      <c r="H74" s="60"/>
      <c r="I74" s="36" t="str" cm="1">
        <f t="array" ref="I74">_xlfn.IFS(J74=1, "Compliant", J74=2, "Justified Non-Compliant", J74=3, "Non-Compliant")</f>
        <v>Non-Compliant</v>
      </c>
      <c r="J74" s="1">
        <f>IF(AND(G75, G76, G77)=TRUE, 1, _xlfn.XLOOKUP(H74, Compliance[Justifications], Compliance[Compliance Code]))</f>
        <v>3</v>
      </c>
    </row>
    <row r="75" spans="2:10" ht="96.6">
      <c r="C75" s="20"/>
      <c r="D75" s="21"/>
      <c r="E75" s="30" t="s">
        <v>89</v>
      </c>
      <c r="F75" s="19" t="s">
        <v>272</v>
      </c>
      <c r="G75" s="34" t="b">
        <v>0</v>
      </c>
      <c r="H75" s="57"/>
      <c r="I75" s="4"/>
    </row>
    <row r="76" spans="2:10" ht="55.2">
      <c r="C76" s="20"/>
      <c r="D76" s="21"/>
      <c r="E76" s="31" t="s">
        <v>89</v>
      </c>
      <c r="F76" s="103" t="s">
        <v>91</v>
      </c>
      <c r="G76" s="35" t="b">
        <v>0</v>
      </c>
      <c r="H76" s="57"/>
      <c r="I76" s="4"/>
    </row>
    <row r="77" spans="2:10" ht="41.4">
      <c r="C77" s="24"/>
      <c r="D77" s="26"/>
      <c r="E77" s="32" t="s">
        <v>90</v>
      </c>
      <c r="F77" s="103" t="s">
        <v>92</v>
      </c>
      <c r="G77" s="35" t="b">
        <v>0</v>
      </c>
      <c r="H77" s="56"/>
      <c r="I77" s="2"/>
    </row>
    <row r="78" spans="2:10">
      <c r="C78" s="17" t="s">
        <v>12</v>
      </c>
      <c r="D78" s="3" t="s">
        <v>16</v>
      </c>
      <c r="E78" s="27" t="s">
        <v>54</v>
      </c>
      <c r="F78" s="146" t="s">
        <v>40</v>
      </c>
      <c r="G78" s="146"/>
      <c r="H78" s="60"/>
      <c r="I78" s="36" t="str" cm="1">
        <f t="array" ref="I78">_xlfn.IFS(J78=1, "Compliant", J78=2, "Justified Non-Compliant", J78=3, "Non-Compliant")</f>
        <v>Non-Compliant</v>
      </c>
      <c r="J78" s="1">
        <f>IF(G79=TRUE, 1, _xlfn.XLOOKUP(H78, Compliance[Justifications], Compliance[Compliance Code]))</f>
        <v>3</v>
      </c>
    </row>
    <row r="79" spans="2:10" ht="27.6">
      <c r="C79" s="24"/>
      <c r="D79" s="26"/>
      <c r="E79" s="26"/>
      <c r="F79" s="19" t="s">
        <v>264</v>
      </c>
      <c r="G79" s="34" t="b">
        <v>0</v>
      </c>
      <c r="H79" s="56"/>
      <c r="I79" s="2"/>
    </row>
    <row r="80" spans="2:10">
      <c r="C80" s="115" t="s">
        <v>7</v>
      </c>
      <c r="D80" s="116" t="s">
        <v>16</v>
      </c>
      <c r="E80" s="3" t="s">
        <v>55</v>
      </c>
      <c r="F80" s="146" t="s">
        <v>93</v>
      </c>
      <c r="G80" s="146"/>
      <c r="H80" s="60"/>
      <c r="I80" s="36" t="str" cm="1">
        <f t="array" ref="I80">_xlfn.IFS(J80=1, "Compliant", J80=2, "Justified Non-Compliant", J80=3, "Non-Compliant")</f>
        <v>Non-Compliant</v>
      </c>
      <c r="J80" s="1">
        <f>IF(G81=TRUE, 1, _xlfn.XLOOKUP(H80, Compliance[Justifications], Compliance[Compliance Code]))</f>
        <v>3</v>
      </c>
    </row>
    <row r="81" spans="2:10" ht="55.2">
      <c r="C81" s="24"/>
      <c r="D81" s="26"/>
      <c r="E81" s="26"/>
      <c r="F81" s="19" t="s">
        <v>94</v>
      </c>
      <c r="G81" s="34" t="b">
        <v>0</v>
      </c>
      <c r="H81" s="42" t="s">
        <v>196</v>
      </c>
      <c r="I81" s="4"/>
    </row>
    <row r="82" spans="2:10">
      <c r="C82" s="17" t="s">
        <v>12</v>
      </c>
      <c r="D82" s="3" t="s">
        <v>16</v>
      </c>
      <c r="E82" s="3" t="s">
        <v>56</v>
      </c>
      <c r="F82" s="146" t="s">
        <v>41</v>
      </c>
      <c r="G82" s="146"/>
      <c r="H82" s="60"/>
      <c r="I82" s="36" t="str" cm="1">
        <f t="array" ref="I82">_xlfn.IFS(J82=1, "Compliant", J82=2, "Justified Non-Compliant", J82=3, "Non-Compliant")</f>
        <v>Non-Compliant</v>
      </c>
      <c r="J82" s="1">
        <f>IF(G83=TRUE, 1, _xlfn.XLOOKUP(H82, Compliance[Justifications], Compliance[Compliance Code]))</f>
        <v>3</v>
      </c>
    </row>
    <row r="83" spans="2:10" ht="55.2">
      <c r="C83" s="24"/>
      <c r="D83" s="26"/>
      <c r="E83" s="26"/>
      <c r="F83" s="19" t="s">
        <v>95</v>
      </c>
      <c r="G83" s="34" t="b">
        <v>0</v>
      </c>
      <c r="H83" s="42" t="s">
        <v>197</v>
      </c>
      <c r="I83" s="4"/>
    </row>
    <row r="84" spans="2:10">
      <c r="C84" s="115" t="s">
        <v>7</v>
      </c>
      <c r="D84" s="116" t="s">
        <v>16</v>
      </c>
      <c r="E84" s="3" t="s">
        <v>57</v>
      </c>
      <c r="F84" s="146" t="s">
        <v>42</v>
      </c>
      <c r="G84" s="146"/>
      <c r="H84" s="60"/>
      <c r="I84" s="36" t="str" cm="1">
        <f t="array" ref="I84">_xlfn.IFS(J84=1, "Compliant", J84=2, "Justified Non-Compliant", J84=3, "Non-Compliant")</f>
        <v>Non-Compliant</v>
      </c>
      <c r="J84" s="1">
        <f>IF(G85=TRUE, 1, _xlfn.XLOOKUP(H84, Compliance[Justifications], Compliance[Compliance Code]))</f>
        <v>3</v>
      </c>
    </row>
    <row r="85" spans="2:10" ht="41.4">
      <c r="C85" s="24"/>
      <c r="D85" s="26"/>
      <c r="E85" s="26"/>
      <c r="F85" s="19" t="s">
        <v>198</v>
      </c>
      <c r="G85" s="34" t="b">
        <v>0</v>
      </c>
      <c r="H85" s="42" t="s">
        <v>199</v>
      </c>
      <c r="I85" s="4"/>
    </row>
    <row r="86" spans="2:10">
      <c r="C86" s="115" t="s">
        <v>7</v>
      </c>
      <c r="D86" s="116" t="s">
        <v>16</v>
      </c>
      <c r="E86" s="3" t="s">
        <v>58</v>
      </c>
      <c r="F86" s="146" t="s">
        <v>43</v>
      </c>
      <c r="G86" s="146"/>
      <c r="H86" s="60"/>
      <c r="I86" s="36" t="str" cm="1">
        <f t="array" ref="I86">_xlfn.IFS(J86=1, "Compliant", J86=2, "Justified Non-Compliant", J86=3, "Non-Compliant")</f>
        <v>Compliant</v>
      </c>
      <c r="J86" s="1">
        <f>IF(G87=TRUE, 1, _xlfn.XLOOKUP(H86, Compliance[Justifications], Compliance[Compliance Code]))</f>
        <v>1</v>
      </c>
    </row>
    <row r="87" spans="2:10" ht="41.4">
      <c r="C87" s="24"/>
      <c r="D87" s="26"/>
      <c r="E87" s="26"/>
      <c r="F87" s="19" t="s">
        <v>96</v>
      </c>
      <c r="G87" s="34" t="b">
        <v>1</v>
      </c>
      <c r="H87" s="42" t="s">
        <v>200</v>
      </c>
      <c r="I87" s="4"/>
    </row>
    <row r="88" spans="2:10">
      <c r="C88" s="17" t="s">
        <v>12</v>
      </c>
      <c r="D88" s="3" t="s">
        <v>16</v>
      </c>
      <c r="E88" s="3" t="s">
        <v>59</v>
      </c>
      <c r="F88" s="146" t="s">
        <v>44</v>
      </c>
      <c r="G88" s="146"/>
      <c r="H88" s="60"/>
      <c r="I88" s="36" t="str" cm="1">
        <f t="array" ref="I88">_xlfn.IFS(J88=1, "Compliant", J88=2, "Justified Non-Compliant", J88=3, "Non-Compliant")</f>
        <v>Compliant</v>
      </c>
      <c r="J88" s="1">
        <f>IF(G89=TRUE, 1, _xlfn.XLOOKUP(H88, Compliance[Justifications], Compliance[Compliance Code]))</f>
        <v>1</v>
      </c>
    </row>
    <row r="89" spans="2:10" ht="69">
      <c r="C89" s="24"/>
      <c r="D89" s="26"/>
      <c r="E89" s="26"/>
      <c r="F89" s="19" t="s">
        <v>97</v>
      </c>
      <c r="G89" s="34" t="b">
        <v>1</v>
      </c>
      <c r="H89" s="56"/>
      <c r="I89" s="2"/>
    </row>
    <row r="90" spans="2:10">
      <c r="B90" s="1" t="s">
        <v>144</v>
      </c>
      <c r="C90" s="17" t="s">
        <v>12</v>
      </c>
      <c r="D90" s="3" t="s">
        <v>16</v>
      </c>
      <c r="E90" s="3" t="s">
        <v>60</v>
      </c>
      <c r="F90" s="166" t="s">
        <v>45</v>
      </c>
      <c r="G90" s="146"/>
      <c r="H90" s="60"/>
      <c r="I90" s="36" t="str" cm="1">
        <f t="array" ref="I90">_xlfn.IFS(J90=1, "Compliant", J90=2, "Justified Non-Compliant", J90=3, "Non-Compliant")</f>
        <v>Compliant</v>
      </c>
      <c r="J90" s="1">
        <f>IF(AND(G92=TRUE,G91&lt;&gt;""), 1, _xlfn.XLOOKUP(H90, Compliance[Justifications], Compliance[Compliance Code]))</f>
        <v>1</v>
      </c>
    </row>
    <row r="91" spans="2:10" ht="41.4">
      <c r="C91" s="20"/>
      <c r="D91" s="21"/>
      <c r="E91" s="21"/>
      <c r="F91" s="55" t="s">
        <v>205</v>
      </c>
      <c r="G91" s="54" t="s">
        <v>287</v>
      </c>
      <c r="H91" s="57"/>
      <c r="I91" s="4"/>
    </row>
    <row r="92" spans="2:10" ht="69">
      <c r="C92" s="24"/>
      <c r="D92" s="26"/>
      <c r="E92" s="26"/>
      <c r="F92" s="19" t="str" cm="1">
        <f t="array" ref="F92">_xlfn.IFS(G91="Occupied",Lookup!B86, G91="New Construction/Unoccupied",Lookup!B85,G91="Select Response", "", G91="", "")</f>
        <v>Does the project comply with IgCC 1001.4.4 (10.4.4) Construction Activity Pollution Prevention: Protection of Occupied Areas  Refer to Appendix A “Best Practice” for “Protect Indoor Air Quality.”</v>
      </c>
      <c r="G92" s="35" t="b">
        <v>1</v>
      </c>
      <c r="H92" s="42" t="s">
        <v>206</v>
      </c>
      <c r="I92" s="2"/>
    </row>
    <row r="93" spans="2:10">
      <c r="C93" s="115" t="s">
        <v>7</v>
      </c>
      <c r="D93" s="116" t="s">
        <v>16</v>
      </c>
      <c r="E93" s="3" t="s">
        <v>61</v>
      </c>
      <c r="F93" s="146" t="s">
        <v>46</v>
      </c>
      <c r="G93" s="146"/>
      <c r="H93" s="60"/>
      <c r="I93" s="36" t="str" cm="1">
        <f t="array" ref="I93">_xlfn.IFS(J93=1, "Compliant", J93=2, "Justified Non-Compliant", J93=3, "Non-Compliant")</f>
        <v>Compliant</v>
      </c>
      <c r="J93" s="1">
        <f>IF(G94=TRUE, 1, _xlfn.XLOOKUP(H93, Compliance[Justifications], Compliance[Compliance Code]))</f>
        <v>1</v>
      </c>
    </row>
    <row r="94" spans="2:10" ht="69">
      <c r="C94" s="24"/>
      <c r="D94" s="26"/>
      <c r="E94" s="26"/>
      <c r="F94" s="19" t="s">
        <v>98</v>
      </c>
      <c r="G94" s="34" t="b">
        <v>1</v>
      </c>
      <c r="H94" s="56"/>
      <c r="I94" s="2"/>
    </row>
    <row r="95" spans="2:10">
      <c r="C95" s="115" t="s">
        <v>7</v>
      </c>
      <c r="D95" s="116" t="s">
        <v>16</v>
      </c>
      <c r="E95" s="3" t="s">
        <v>62</v>
      </c>
      <c r="F95" s="146" t="s">
        <v>47</v>
      </c>
      <c r="G95" s="146"/>
      <c r="H95" s="60"/>
      <c r="I95" s="36" t="str" cm="1">
        <f t="array" ref="I95">_xlfn.IFS(J95=1, "Compliant", J95=2, "Justified Non-Compliant", J95=3, "Non-Compliant")</f>
        <v>Compliant</v>
      </c>
      <c r="J95" s="1">
        <f>IF(G96=TRUE, 1, _xlfn.XLOOKUP(H95, Compliance[Justifications], Compliance[Compliance Code]))</f>
        <v>1</v>
      </c>
    </row>
    <row r="96" spans="2:10" ht="41.4">
      <c r="C96" s="24"/>
      <c r="D96" s="26"/>
      <c r="E96" s="26"/>
      <c r="F96" s="19" t="s">
        <v>99</v>
      </c>
      <c r="G96" s="34" t="b">
        <v>1</v>
      </c>
      <c r="H96" s="56"/>
      <c r="I96" s="2"/>
    </row>
    <row r="97" spans="3:10">
      <c r="C97" s="115" t="s">
        <v>7</v>
      </c>
      <c r="D97" s="116" t="s">
        <v>16</v>
      </c>
      <c r="E97" s="3" t="s">
        <v>63</v>
      </c>
      <c r="F97" s="146" t="s">
        <v>64</v>
      </c>
      <c r="G97" s="146"/>
      <c r="H97" s="60"/>
      <c r="I97" s="36" t="str" cm="1">
        <f t="array" ref="I97">_xlfn.IFS(J97=1, "Compliant", J97=2, "Justified Non-Compliant", J97=3, "Non-Compliant")</f>
        <v>Compliant</v>
      </c>
      <c r="J97" s="1">
        <f>IF(G98=TRUE, 1, _xlfn.XLOOKUP(H97, Compliance[Justifications], Compliance[Compliance Code]))</f>
        <v>1</v>
      </c>
    </row>
    <row r="98" spans="3:10" ht="41.4">
      <c r="C98" s="24"/>
      <c r="D98" s="26"/>
      <c r="E98" s="26"/>
      <c r="F98" s="19" t="s">
        <v>100</v>
      </c>
      <c r="G98" s="34" t="b">
        <v>1</v>
      </c>
      <c r="H98" s="56"/>
      <c r="I98" s="2"/>
    </row>
    <row r="99" spans="3:10">
      <c r="C99" s="115" t="s">
        <v>7</v>
      </c>
      <c r="D99" s="116" t="s">
        <v>16</v>
      </c>
      <c r="E99" s="3" t="s">
        <v>65</v>
      </c>
      <c r="F99" s="146" t="s">
        <v>66</v>
      </c>
      <c r="G99" s="146"/>
      <c r="H99" s="60"/>
      <c r="I99" s="36" t="str" cm="1">
        <f t="array" ref="I99">_xlfn.IFS(J99=1, "Compliant", J99=2, "Justified Non-Compliant", J99=3, "Non-Compliant")</f>
        <v>Compliant</v>
      </c>
      <c r="J99" s="1">
        <f>IF(G100=TRUE, 1, _xlfn.XLOOKUP(H99, Compliance[Justifications], Compliance[Compliance Code]))</f>
        <v>1</v>
      </c>
    </row>
    <row r="100" spans="3:10" ht="82.8">
      <c r="C100" s="24"/>
      <c r="D100" s="26"/>
      <c r="E100" s="26"/>
      <c r="F100" s="19" t="s">
        <v>87</v>
      </c>
      <c r="G100" s="34" t="b">
        <v>1</v>
      </c>
      <c r="H100" s="42" t="s">
        <v>201</v>
      </c>
      <c r="I100" s="2"/>
    </row>
    <row r="101" spans="3:10">
      <c r="C101" s="115" t="s">
        <v>7</v>
      </c>
      <c r="D101" s="116" t="s">
        <v>16</v>
      </c>
      <c r="E101" s="3" t="s">
        <v>68</v>
      </c>
      <c r="F101" s="146" t="s">
        <v>67</v>
      </c>
      <c r="G101" s="146"/>
      <c r="H101" s="60"/>
      <c r="I101" s="36" t="str" cm="1">
        <f t="array" ref="I101">_xlfn.IFS(J101=1, "Compliant", J101=2, "Justified Non-Compliant", J101=3, "Non-Compliant")</f>
        <v>Compliant</v>
      </c>
      <c r="J101" s="1">
        <f>IF(G102=TRUE, 1, _xlfn.XLOOKUP(H101, Compliance[Justifications], Compliance[Compliance Code]))</f>
        <v>1</v>
      </c>
    </row>
    <row r="102" spans="3:10" ht="96.6">
      <c r="C102" s="24"/>
      <c r="D102" s="26"/>
      <c r="E102" s="26"/>
      <c r="F102" s="19" t="s">
        <v>271</v>
      </c>
      <c r="G102" s="34" t="b">
        <v>1</v>
      </c>
      <c r="H102" s="42" t="s">
        <v>162</v>
      </c>
      <c r="I102" s="2"/>
    </row>
    <row r="103" spans="3:10">
      <c r="C103" s="17" t="s">
        <v>12</v>
      </c>
      <c r="D103" s="3" t="s">
        <v>16</v>
      </c>
      <c r="E103" s="3" t="s">
        <v>69</v>
      </c>
      <c r="F103" s="146" t="s">
        <v>70</v>
      </c>
      <c r="G103" s="146"/>
      <c r="H103" s="60"/>
      <c r="I103" s="36" t="str" cm="1">
        <f t="array" ref="I103">_xlfn.IFS(J103=1, "Compliant", J103=2, "Justified Non-Compliant", J103=3, "Non-Compliant")</f>
        <v>Compliant</v>
      </c>
      <c r="J103" s="1">
        <f>IF(G104=TRUE, 1, _xlfn.XLOOKUP(H103, Compliance[Justifications], Compliance[Compliance Code]))</f>
        <v>1</v>
      </c>
    </row>
    <row r="104" spans="3:10" ht="69">
      <c r="C104" s="24"/>
      <c r="D104" s="26"/>
      <c r="E104" s="26"/>
      <c r="F104" s="19" t="s">
        <v>86</v>
      </c>
      <c r="G104" s="34" t="b">
        <v>1</v>
      </c>
      <c r="H104" s="56"/>
      <c r="I104" s="2"/>
    </row>
    <row r="105" spans="3:10">
      <c r="C105" s="115" t="s">
        <v>7</v>
      </c>
      <c r="D105" s="116" t="s">
        <v>16</v>
      </c>
      <c r="E105" s="3" t="s">
        <v>71</v>
      </c>
      <c r="F105" s="146" t="s">
        <v>74</v>
      </c>
      <c r="G105" s="146"/>
      <c r="H105" s="60"/>
      <c r="I105" s="36" t="str" cm="1">
        <f t="array" ref="I105">_xlfn.IFS(J105=1, "Compliant", J105=2, "Justified Non-Compliant", J105=3, "Non-Compliant")</f>
        <v>Compliant</v>
      </c>
      <c r="J105" s="1">
        <f>IF(AND(G106, G107, G108)=TRUE, 1, _xlfn.XLOOKUP(H105, Compliance[Justifications], Compliance[Compliance Code]))</f>
        <v>1</v>
      </c>
    </row>
    <row r="106" spans="3:10" ht="110.4">
      <c r="C106" s="20"/>
      <c r="D106" s="21"/>
      <c r="E106" s="21"/>
      <c r="F106" s="19" t="s">
        <v>84</v>
      </c>
      <c r="G106" s="34" t="b">
        <v>1</v>
      </c>
      <c r="H106" s="57"/>
      <c r="I106" s="4"/>
    </row>
    <row r="107" spans="3:10" ht="27.6">
      <c r="C107" s="20"/>
      <c r="D107" s="21"/>
      <c r="E107" s="21"/>
      <c r="F107" s="77" t="s">
        <v>85</v>
      </c>
      <c r="G107" s="35" t="b">
        <v>1</v>
      </c>
      <c r="H107" s="57"/>
      <c r="I107" s="4"/>
    </row>
    <row r="108" spans="3:10" ht="55.2">
      <c r="C108" s="24"/>
      <c r="D108" s="26"/>
      <c r="E108" s="26"/>
      <c r="F108" s="77" t="s">
        <v>145</v>
      </c>
      <c r="G108" s="35" t="b">
        <v>1</v>
      </c>
      <c r="H108" s="42" t="s">
        <v>257</v>
      </c>
      <c r="I108" s="2"/>
    </row>
    <row r="109" spans="3:10">
      <c r="C109" s="115" t="s">
        <v>7</v>
      </c>
      <c r="D109" s="116" t="s">
        <v>16</v>
      </c>
      <c r="E109" s="3" t="s">
        <v>72</v>
      </c>
      <c r="F109" s="146" t="s">
        <v>75</v>
      </c>
      <c r="G109" s="146"/>
      <c r="H109" s="60"/>
      <c r="I109" s="36" t="str" cm="1">
        <f t="array" ref="I109">_xlfn.IFS(J109=1, "Compliant", J109=2, "Justified Non-Compliant", J109=3, "Non-Compliant")</f>
        <v>Compliant</v>
      </c>
      <c r="J109" s="1">
        <f>IF(G110=TRUE, 1, _xlfn.XLOOKUP(H109, Compliance[Justifications], Compliance[Compliance Code]))</f>
        <v>1</v>
      </c>
    </row>
    <row r="110" spans="3:10" ht="55.2">
      <c r="C110" s="24"/>
      <c r="D110" s="26"/>
      <c r="E110" s="26"/>
      <c r="F110" s="19" t="s">
        <v>270</v>
      </c>
      <c r="G110" s="34" t="b">
        <v>1</v>
      </c>
      <c r="H110" s="42" t="s">
        <v>146</v>
      </c>
      <c r="I110" s="2"/>
    </row>
    <row r="111" spans="3:10">
      <c r="C111" s="115" t="s">
        <v>7</v>
      </c>
      <c r="D111" s="116" t="s">
        <v>16</v>
      </c>
      <c r="E111" s="3" t="s">
        <v>73</v>
      </c>
      <c r="F111" s="146" t="s">
        <v>76</v>
      </c>
      <c r="G111" s="146"/>
      <c r="H111" s="60"/>
      <c r="I111" s="36" t="str" cm="1">
        <f t="array" ref="I111">_xlfn.IFS(J111=1, "Compliant", J111=2, "Justified Non-Compliant", J111=3, "Non-Compliant")</f>
        <v>Compliant</v>
      </c>
      <c r="J111" s="1">
        <f>IF(AND(AND(G112,G114)=TRUE, G113&gt;0.59), 1, _xlfn.XLOOKUP(H111, Compliance[Justifications], Compliance[Compliance Code]))</f>
        <v>1</v>
      </c>
    </row>
    <row r="112" spans="3:10" ht="55.2">
      <c r="C112" s="20"/>
      <c r="D112" s="21"/>
      <c r="E112" s="21"/>
      <c r="F112" s="19" t="s">
        <v>81</v>
      </c>
      <c r="G112" s="34" t="b">
        <v>1</v>
      </c>
      <c r="H112" s="57"/>
      <c r="I112" s="4"/>
    </row>
    <row r="113" spans="3:10" ht="27.6">
      <c r="C113" s="20"/>
      <c r="D113" s="21"/>
      <c r="E113" s="21"/>
      <c r="F113" s="77" t="s">
        <v>83</v>
      </c>
      <c r="G113" s="81">
        <v>0.6</v>
      </c>
      <c r="H113" s="57"/>
      <c r="I113" s="4"/>
      <c r="J113" s="1">
        <f>IF(G114=TRUE, 1, _xlfn.XLOOKUP(H113, Compliance[Justifications], Compliance[Compliance Code]))</f>
        <v>1</v>
      </c>
    </row>
    <row r="114" spans="3:10" ht="55.2">
      <c r="C114" s="24"/>
      <c r="D114" s="26"/>
      <c r="E114" s="26"/>
      <c r="F114" s="77" t="s">
        <v>82</v>
      </c>
      <c r="G114" s="35" t="b">
        <v>1</v>
      </c>
      <c r="H114" s="56"/>
      <c r="I114" s="2"/>
    </row>
    <row r="115" spans="3:10">
      <c r="C115" s="115" t="s">
        <v>7</v>
      </c>
      <c r="D115" s="116" t="s">
        <v>16</v>
      </c>
      <c r="E115" s="29" t="s">
        <v>77</v>
      </c>
      <c r="F115" s="146" t="s">
        <v>79</v>
      </c>
      <c r="G115" s="146"/>
      <c r="H115" s="60"/>
      <c r="I115" s="36" t="str" cm="1">
        <f t="array" ref="I115">_xlfn.IFS(J115=1, "Compliant", J115=2, "Justified Non-Compliant", J115=3, "Non-Compliant")</f>
        <v>Compliant</v>
      </c>
      <c r="J115" s="1">
        <f>IF(G116=TRUE, 1, _xlfn.XLOOKUP(H115, Compliance[Justifications], Compliance[Compliance Code]))</f>
        <v>1</v>
      </c>
    </row>
    <row r="116" spans="3:10" ht="27.6">
      <c r="C116" s="24"/>
      <c r="D116" s="26"/>
      <c r="E116" s="26"/>
      <c r="F116" s="19" t="s">
        <v>228</v>
      </c>
      <c r="G116" s="34" t="b">
        <v>1</v>
      </c>
      <c r="H116" s="56"/>
      <c r="I116" s="2"/>
    </row>
    <row r="117" spans="3:10">
      <c r="C117" s="115" t="s">
        <v>7</v>
      </c>
      <c r="D117" s="116" t="s">
        <v>16</v>
      </c>
      <c r="E117" s="29" t="s">
        <v>78</v>
      </c>
      <c r="F117" s="146" t="s">
        <v>80</v>
      </c>
      <c r="G117" s="146"/>
      <c r="H117" s="60"/>
      <c r="I117" s="36" t="str" cm="1">
        <f t="array" ref="I117">_xlfn.IFS(J117=1, "Compliant", J117=2, "Justified Non-Compliant", J117=3, "Non-Compliant")</f>
        <v>Compliant</v>
      </c>
      <c r="J117" s="1">
        <f>IF( AND(G118)=TRUE, 1, _xlfn.XLOOKUP(H117, Compliance[Justifications], Compliance[Compliance Code]))</f>
        <v>1</v>
      </c>
    </row>
    <row r="118" spans="3:10" ht="41.4">
      <c r="C118" s="104"/>
      <c r="D118" s="105"/>
      <c r="E118" s="105"/>
      <c r="F118" s="77" t="s">
        <v>229</v>
      </c>
      <c r="G118" s="35" t="b">
        <v>1</v>
      </c>
      <c r="H118" s="106"/>
      <c r="I118" s="107"/>
    </row>
    <row r="119" spans="3:10">
      <c r="G119" s="1"/>
    </row>
    <row r="120" spans="3:10">
      <c r="G120" s="1"/>
    </row>
    <row r="121" spans="3:10">
      <c r="G121" s="1"/>
    </row>
    <row r="122" spans="3:10">
      <c r="G122" s="1"/>
    </row>
    <row r="123" spans="3:10">
      <c r="G123" s="1"/>
    </row>
    <row r="124" spans="3:10">
      <c r="G124" s="1"/>
    </row>
    <row r="125" spans="3:10">
      <c r="G125" s="1"/>
    </row>
    <row r="126" spans="3:10">
      <c r="G126" s="1"/>
    </row>
    <row r="127" spans="3:10">
      <c r="G127" s="1"/>
    </row>
    <row r="128" spans="3:10">
      <c r="G128" s="1"/>
    </row>
    <row r="129" spans="7:7">
      <c r="G129" s="1"/>
    </row>
    <row r="130" spans="7:7">
      <c r="G130" s="1"/>
    </row>
    <row r="131" spans="7:7">
      <c r="G131" s="1"/>
    </row>
    <row r="132" spans="7:7">
      <c r="G132" s="1"/>
    </row>
    <row r="133" spans="7:7">
      <c r="G133" s="1"/>
    </row>
    <row r="134" spans="7:7">
      <c r="G134" s="1"/>
    </row>
    <row r="135" spans="7:7">
      <c r="G135" s="1"/>
    </row>
    <row r="136" spans="7:7">
      <c r="G136" s="1"/>
    </row>
    <row r="137" spans="7:7">
      <c r="G137" s="1"/>
    </row>
    <row r="138" spans="7:7">
      <c r="G138" s="1"/>
    </row>
    <row r="139" spans="7:7">
      <c r="G139" s="1"/>
    </row>
    <row r="140" spans="7:7">
      <c r="G140" s="1"/>
    </row>
    <row r="141" spans="7:7">
      <c r="G141" s="1"/>
    </row>
    <row r="142" spans="7:7">
      <c r="G142" s="1"/>
    </row>
    <row r="143" spans="7:7">
      <c r="G143" s="1"/>
    </row>
    <row r="144" spans="7:7">
      <c r="G144" s="1"/>
    </row>
    <row r="145" spans="7:7">
      <c r="G145" s="1"/>
    </row>
    <row r="146" spans="7:7">
      <c r="G146" s="1"/>
    </row>
    <row r="147" spans="7:7">
      <c r="G147" s="1"/>
    </row>
    <row r="148" spans="7:7">
      <c r="G148" s="1"/>
    </row>
    <row r="149" spans="7:7">
      <c r="G149" s="1"/>
    </row>
    <row r="150" spans="7:7">
      <c r="G150" s="1"/>
    </row>
    <row r="151" spans="7:7">
      <c r="G151" s="1"/>
    </row>
    <row r="152" spans="7:7">
      <c r="G152" s="1"/>
    </row>
    <row r="153" spans="7:7">
      <c r="G153" s="1"/>
    </row>
    <row r="154" spans="7:7">
      <c r="G154" s="1"/>
    </row>
    <row r="155" spans="7:7">
      <c r="G155" s="1"/>
    </row>
    <row r="156" spans="7:7">
      <c r="G156" s="1"/>
    </row>
    <row r="157" spans="7:7">
      <c r="G157" s="1"/>
    </row>
    <row r="158" spans="7:7">
      <c r="G158" s="1"/>
    </row>
    <row r="159" spans="7:7">
      <c r="G159" s="1"/>
    </row>
    <row r="160" spans="7:7">
      <c r="G160" s="1"/>
    </row>
    <row r="161" spans="7:7">
      <c r="G161" s="1"/>
    </row>
    <row r="162" spans="7:7">
      <c r="G162" s="1"/>
    </row>
    <row r="163" spans="7:7">
      <c r="G163" s="1"/>
    </row>
    <row r="164" spans="7:7">
      <c r="G164" s="1"/>
    </row>
    <row r="165" spans="7:7">
      <c r="G165" s="1"/>
    </row>
    <row r="166" spans="7:7">
      <c r="G166" s="1"/>
    </row>
    <row r="167" spans="7:7">
      <c r="G167" s="1"/>
    </row>
    <row r="168" spans="7:7">
      <c r="G168" s="1"/>
    </row>
    <row r="169" spans="7:7">
      <c r="G169" s="1"/>
    </row>
    <row r="170" spans="7:7">
      <c r="G170" s="1"/>
    </row>
    <row r="171" spans="7:7">
      <c r="G171" s="1"/>
    </row>
    <row r="172" spans="7:7">
      <c r="G172" s="1"/>
    </row>
    <row r="173" spans="7:7">
      <c r="G173" s="1"/>
    </row>
    <row r="174" spans="7:7">
      <c r="G174" s="1"/>
    </row>
    <row r="175" spans="7:7">
      <c r="G175" s="1"/>
    </row>
    <row r="176" spans="7:7">
      <c r="G176" s="1"/>
    </row>
    <row r="177" spans="7:7">
      <c r="G177" s="1"/>
    </row>
    <row r="178" spans="7:7">
      <c r="G178" s="1"/>
    </row>
    <row r="179" spans="7:7">
      <c r="G179" s="1"/>
    </row>
    <row r="180" spans="7:7">
      <c r="G180" s="1"/>
    </row>
    <row r="181" spans="7:7">
      <c r="G181" s="1"/>
    </row>
    <row r="182" spans="7:7">
      <c r="G182" s="1"/>
    </row>
    <row r="183" spans="7:7">
      <c r="G183" s="1"/>
    </row>
    <row r="184" spans="7:7">
      <c r="G184" s="1"/>
    </row>
    <row r="185" spans="7:7">
      <c r="G185" s="1"/>
    </row>
    <row r="186" spans="7:7">
      <c r="G186" s="1"/>
    </row>
    <row r="187" spans="7:7">
      <c r="G187" s="1"/>
    </row>
    <row r="188" spans="7:7">
      <c r="G188" s="1"/>
    </row>
    <row r="189" spans="7:7">
      <c r="G189" s="1"/>
    </row>
    <row r="190" spans="7:7">
      <c r="G190" s="1"/>
    </row>
    <row r="191" spans="7:7">
      <c r="G191" s="1"/>
    </row>
    <row r="192" spans="7:7">
      <c r="G192" s="1"/>
    </row>
    <row r="193" spans="7:7">
      <c r="G193" s="1"/>
    </row>
    <row r="194" spans="7:7">
      <c r="G194" s="1"/>
    </row>
    <row r="195" spans="7:7">
      <c r="G195" s="1"/>
    </row>
    <row r="196" spans="7:7">
      <c r="G196" s="1"/>
    </row>
    <row r="197" spans="7:7">
      <c r="G197" s="1"/>
    </row>
    <row r="198" spans="7:7">
      <c r="G198" s="1"/>
    </row>
    <row r="199" spans="7:7">
      <c r="G199" s="1"/>
    </row>
    <row r="200" spans="7:7">
      <c r="G200" s="1"/>
    </row>
    <row r="201" spans="7:7">
      <c r="G201" s="1"/>
    </row>
    <row r="202" spans="7:7">
      <c r="G202" s="1"/>
    </row>
    <row r="203" spans="7:7">
      <c r="G203" s="1"/>
    </row>
    <row r="204" spans="7:7">
      <c r="G204" s="1"/>
    </row>
    <row r="205" spans="7:7">
      <c r="G205" s="1"/>
    </row>
    <row r="206" spans="7:7">
      <c r="G206" s="1"/>
    </row>
    <row r="207" spans="7:7">
      <c r="G207" s="1"/>
    </row>
    <row r="208" spans="7:7">
      <c r="G208" s="1"/>
    </row>
    <row r="209" spans="7:7">
      <c r="G209" s="1"/>
    </row>
    <row r="210" spans="7:7">
      <c r="G210" s="1"/>
    </row>
    <row r="211" spans="7:7">
      <c r="G211" s="1"/>
    </row>
    <row r="212" spans="7:7">
      <c r="G212" s="1"/>
    </row>
    <row r="213" spans="7:7">
      <c r="G213" s="1"/>
    </row>
    <row r="214" spans="7:7">
      <c r="G214" s="1"/>
    </row>
    <row r="215" spans="7:7">
      <c r="G215" s="1"/>
    </row>
    <row r="216" spans="7:7">
      <c r="G216" s="1"/>
    </row>
    <row r="217" spans="7:7">
      <c r="G217" s="1"/>
    </row>
    <row r="218" spans="7:7">
      <c r="G218" s="1"/>
    </row>
    <row r="219" spans="7:7">
      <c r="G219" s="1"/>
    </row>
    <row r="220" spans="7:7">
      <c r="G220" s="1"/>
    </row>
    <row r="221" spans="7:7">
      <c r="G221" s="1"/>
    </row>
    <row r="222" spans="7:7">
      <c r="G222" s="1"/>
    </row>
    <row r="223" spans="7:7">
      <c r="G223" s="1"/>
    </row>
    <row r="224" spans="7:7">
      <c r="G224" s="1"/>
    </row>
    <row r="225" spans="7:7">
      <c r="G225" s="1"/>
    </row>
    <row r="226" spans="7:7">
      <c r="G226" s="1"/>
    </row>
    <row r="227" spans="7:7">
      <c r="G227" s="1"/>
    </row>
    <row r="228" spans="7:7">
      <c r="G228" s="1"/>
    </row>
    <row r="229" spans="7:7">
      <c r="G229" s="1"/>
    </row>
    <row r="230" spans="7:7">
      <c r="G230" s="1"/>
    </row>
    <row r="231" spans="7:7">
      <c r="G231" s="1"/>
    </row>
    <row r="232" spans="7:7">
      <c r="G232" s="1"/>
    </row>
    <row r="233" spans="7:7">
      <c r="G233" s="1"/>
    </row>
    <row r="234" spans="7:7">
      <c r="G234" s="1"/>
    </row>
    <row r="235" spans="7:7">
      <c r="G235" s="1"/>
    </row>
    <row r="236" spans="7:7">
      <c r="G236" s="1"/>
    </row>
    <row r="237" spans="7:7">
      <c r="G237" s="1"/>
    </row>
    <row r="238" spans="7:7">
      <c r="G238" s="1"/>
    </row>
    <row r="239" spans="7:7">
      <c r="G239" s="1"/>
    </row>
    <row r="240" spans="7:7">
      <c r="G240" s="1"/>
    </row>
    <row r="241" spans="7:7">
      <c r="G241" s="1"/>
    </row>
    <row r="242" spans="7:7">
      <c r="G242" s="1"/>
    </row>
    <row r="243" spans="7:7">
      <c r="G243" s="1"/>
    </row>
    <row r="244" spans="7:7">
      <c r="G244" s="1"/>
    </row>
    <row r="245" spans="7:7">
      <c r="G245" s="1"/>
    </row>
    <row r="246" spans="7:7">
      <c r="G246" s="1"/>
    </row>
    <row r="247" spans="7:7">
      <c r="G247" s="1"/>
    </row>
    <row r="248" spans="7:7">
      <c r="G248" s="1"/>
    </row>
    <row r="249" spans="7:7">
      <c r="G249" s="1"/>
    </row>
    <row r="250" spans="7:7">
      <c r="G250" s="1"/>
    </row>
    <row r="251" spans="7:7">
      <c r="G251" s="1"/>
    </row>
    <row r="252" spans="7:7">
      <c r="G252" s="1"/>
    </row>
    <row r="253" spans="7:7">
      <c r="G253" s="1"/>
    </row>
    <row r="254" spans="7:7">
      <c r="G254" s="1"/>
    </row>
    <row r="255" spans="7:7">
      <c r="G255" s="1"/>
    </row>
    <row r="256" spans="7:7">
      <c r="G256" s="1"/>
    </row>
    <row r="257" spans="7:7">
      <c r="G257" s="1"/>
    </row>
    <row r="258" spans="7:7">
      <c r="G258" s="1"/>
    </row>
    <row r="259" spans="7:7">
      <c r="G259" s="1"/>
    </row>
    <row r="260" spans="7:7">
      <c r="G260" s="1"/>
    </row>
    <row r="261" spans="7:7">
      <c r="G261" s="1"/>
    </row>
    <row r="262" spans="7:7">
      <c r="G262" s="1"/>
    </row>
    <row r="263" spans="7:7">
      <c r="G263" s="1"/>
    </row>
    <row r="264" spans="7:7">
      <c r="G264" s="1"/>
    </row>
    <row r="265" spans="7:7">
      <c r="G265" s="1"/>
    </row>
    <row r="266" spans="7:7">
      <c r="G266" s="1"/>
    </row>
    <row r="267" spans="7:7">
      <c r="G267" s="1"/>
    </row>
    <row r="268" spans="7:7">
      <c r="G268" s="1"/>
    </row>
    <row r="269" spans="7:7">
      <c r="G269" s="1"/>
    </row>
    <row r="270" spans="7:7">
      <c r="G270" s="1"/>
    </row>
    <row r="271" spans="7:7">
      <c r="G271" s="1"/>
    </row>
    <row r="272" spans="7:7">
      <c r="G272" s="1"/>
    </row>
    <row r="273" spans="7:7">
      <c r="G273" s="1"/>
    </row>
    <row r="274" spans="7:7">
      <c r="G274" s="1"/>
    </row>
    <row r="275" spans="7:7">
      <c r="G275" s="1"/>
    </row>
    <row r="276" spans="7:7">
      <c r="G276" s="1"/>
    </row>
    <row r="277" spans="7:7">
      <c r="G277" s="1"/>
    </row>
    <row r="278" spans="7:7">
      <c r="G278" s="1"/>
    </row>
    <row r="279" spans="7:7">
      <c r="G279" s="1"/>
    </row>
    <row r="280" spans="7:7">
      <c r="G280" s="1"/>
    </row>
    <row r="281" spans="7:7">
      <c r="G281" s="1"/>
    </row>
    <row r="282" spans="7:7">
      <c r="G282" s="1"/>
    </row>
    <row r="283" spans="7:7">
      <c r="G283" s="1"/>
    </row>
    <row r="284" spans="7:7">
      <c r="G284" s="1"/>
    </row>
    <row r="285" spans="7:7">
      <c r="G285" s="1"/>
    </row>
    <row r="286" spans="7:7">
      <c r="G286" s="1"/>
    </row>
    <row r="287" spans="7:7">
      <c r="G287" s="1"/>
    </row>
    <row r="288" spans="7:7">
      <c r="G288" s="1"/>
    </row>
    <row r="289" spans="7:7">
      <c r="G289" s="1"/>
    </row>
    <row r="290" spans="7:7">
      <c r="G290" s="1"/>
    </row>
    <row r="291" spans="7:7">
      <c r="G291" s="1"/>
    </row>
    <row r="292" spans="7:7">
      <c r="G292" s="1"/>
    </row>
    <row r="293" spans="7:7">
      <c r="G293" s="1"/>
    </row>
    <row r="294" spans="7:7">
      <c r="G294" s="1"/>
    </row>
    <row r="295" spans="7:7">
      <c r="G295" s="1"/>
    </row>
    <row r="296" spans="7:7">
      <c r="G296" s="1"/>
    </row>
    <row r="297" spans="7:7">
      <c r="G297" s="1"/>
    </row>
    <row r="298" spans="7:7">
      <c r="G298" s="1"/>
    </row>
    <row r="299" spans="7:7">
      <c r="G299" s="1"/>
    </row>
    <row r="300" spans="7:7">
      <c r="G300" s="1"/>
    </row>
    <row r="301" spans="7:7">
      <c r="G301" s="1"/>
    </row>
    <row r="302" spans="7:7">
      <c r="G302" s="1"/>
    </row>
    <row r="303" spans="7:7">
      <c r="G303" s="1"/>
    </row>
    <row r="304" spans="7:7">
      <c r="G304" s="1"/>
    </row>
    <row r="305" spans="7:7">
      <c r="G305" s="1"/>
    </row>
    <row r="306" spans="7:7">
      <c r="G306" s="1"/>
    </row>
    <row r="307" spans="7:7">
      <c r="G307" s="1"/>
    </row>
    <row r="308" spans="7:7">
      <c r="G308" s="1"/>
    </row>
    <row r="309" spans="7:7">
      <c r="G309" s="1"/>
    </row>
    <row r="310" spans="7:7">
      <c r="G310" s="1"/>
    </row>
    <row r="311" spans="7:7">
      <c r="G311" s="1"/>
    </row>
  </sheetData>
  <mergeCells count="58">
    <mergeCell ref="D46:E46"/>
    <mergeCell ref="H12:I12"/>
    <mergeCell ref="H18:I18"/>
    <mergeCell ref="H17:I17"/>
    <mergeCell ref="H16:I16"/>
    <mergeCell ref="H15:I15"/>
    <mergeCell ref="H13:I13"/>
    <mergeCell ref="H14:I14"/>
    <mergeCell ref="H21:I21"/>
    <mergeCell ref="H20:I20"/>
    <mergeCell ref="H19:I19"/>
    <mergeCell ref="C22:I22"/>
    <mergeCell ref="F29:G29"/>
    <mergeCell ref="F31:G31"/>
    <mergeCell ref="C27:I27"/>
    <mergeCell ref="F33:G33"/>
    <mergeCell ref="F72:G72"/>
    <mergeCell ref="F74:G74"/>
    <mergeCell ref="F78:G78"/>
    <mergeCell ref="F80:G80"/>
    <mergeCell ref="F82:G82"/>
    <mergeCell ref="F95:G95"/>
    <mergeCell ref="F109:G109"/>
    <mergeCell ref="F111:G111"/>
    <mergeCell ref="F115:G115"/>
    <mergeCell ref="F84:G84"/>
    <mergeCell ref="F86:G86"/>
    <mergeCell ref="F88:G88"/>
    <mergeCell ref="F90:G90"/>
    <mergeCell ref="F93:G93"/>
    <mergeCell ref="F117:G117"/>
    <mergeCell ref="F97:G97"/>
    <mergeCell ref="F99:G99"/>
    <mergeCell ref="F101:G101"/>
    <mergeCell ref="F103:G103"/>
    <mergeCell ref="F105:G105"/>
    <mergeCell ref="F57:G57"/>
    <mergeCell ref="F63:G63"/>
    <mergeCell ref="F67:G67"/>
    <mergeCell ref="F69:G69"/>
    <mergeCell ref="D53:E56"/>
    <mergeCell ref="C2:I3"/>
    <mergeCell ref="C4:I4"/>
    <mergeCell ref="C5:E5"/>
    <mergeCell ref="G6:I6"/>
    <mergeCell ref="D21:E21"/>
    <mergeCell ref="C6:E6"/>
    <mergeCell ref="H8:I8"/>
    <mergeCell ref="H11:I11"/>
    <mergeCell ref="H10:I10"/>
    <mergeCell ref="H9:I9"/>
    <mergeCell ref="H7:I7"/>
    <mergeCell ref="F35:G35"/>
    <mergeCell ref="F37:G37"/>
    <mergeCell ref="F49:G49"/>
    <mergeCell ref="F51:G51"/>
    <mergeCell ref="F39:G39"/>
    <mergeCell ref="F47:G47"/>
  </mergeCells>
  <phoneticPr fontId="6" type="noConversion"/>
  <conditionalFormatting sqref="F24">
    <cfRule type="expression" dxfId="144" priority="146">
      <formula>$G$5="Army"</formula>
    </cfRule>
  </conditionalFormatting>
  <conditionalFormatting sqref="F25">
    <cfRule type="expression" dxfId="143" priority="147">
      <formula>$G$5="Navy"</formula>
    </cfRule>
  </conditionalFormatting>
  <conditionalFormatting sqref="F26">
    <cfRule type="expression" dxfId="142" priority="148">
      <formula>$G$5="Air Force"</formula>
    </cfRule>
  </conditionalFormatting>
  <conditionalFormatting sqref="F43:F44">
    <cfRule type="expression" dxfId="141" priority="249">
      <formula>$J$42=1</formula>
    </cfRule>
  </conditionalFormatting>
  <conditionalFormatting sqref="F45">
    <cfRule type="expression" dxfId="140" priority="246">
      <formula>$J$42=2</formula>
    </cfRule>
  </conditionalFormatting>
  <conditionalFormatting sqref="F46">
    <cfRule type="expression" dxfId="139" priority="245">
      <formula>G42="Renovation"</formula>
    </cfRule>
  </conditionalFormatting>
  <conditionalFormatting sqref="G43">
    <cfRule type="expression" dxfId="138" priority="244">
      <formula>$J$42=1</formula>
    </cfRule>
  </conditionalFormatting>
  <conditionalFormatting sqref="G44">
    <cfRule type="expression" dxfId="137" priority="247">
      <formula>$J$42=1</formula>
    </cfRule>
  </conditionalFormatting>
  <conditionalFormatting sqref="G45">
    <cfRule type="expression" dxfId="136" priority="250">
      <formula>$J$42=2</formula>
    </cfRule>
  </conditionalFormatting>
  <conditionalFormatting sqref="G46">
    <cfRule type="expression" dxfId="135" priority="248">
      <formula>$J$42=3</formula>
    </cfRule>
  </conditionalFormatting>
  <conditionalFormatting sqref="G113">
    <cfRule type="cellIs" dxfId="134" priority="138" operator="lessThan">
      <formula>0.6</formula>
    </cfRule>
    <cfRule type="cellIs" dxfId="133" priority="135" operator="greaterThan">
      <formula>0.59</formula>
    </cfRule>
    <cfRule type="cellIs" dxfId="132" priority="136" operator="equal">
      <formula>0</formula>
    </cfRule>
  </conditionalFormatting>
  <conditionalFormatting sqref="H29">
    <cfRule type="expression" dxfId="131" priority="38">
      <formula>J29=1</formula>
    </cfRule>
  </conditionalFormatting>
  <conditionalFormatting sqref="H31">
    <cfRule type="expression" dxfId="130" priority="32">
      <formula>J31=1</formula>
    </cfRule>
  </conditionalFormatting>
  <conditionalFormatting sqref="H33">
    <cfRule type="expression" dxfId="129" priority="31">
      <formula>J33=1</formula>
    </cfRule>
  </conditionalFormatting>
  <conditionalFormatting sqref="H35">
    <cfRule type="expression" dxfId="128" priority="30">
      <formula>J35=1</formula>
    </cfRule>
  </conditionalFormatting>
  <conditionalFormatting sqref="H37">
    <cfRule type="expression" dxfId="127" priority="29">
      <formula>J37=1</formula>
    </cfRule>
  </conditionalFormatting>
  <conditionalFormatting sqref="H39">
    <cfRule type="expression" dxfId="126" priority="28">
      <formula>J39=1</formula>
    </cfRule>
  </conditionalFormatting>
  <conditionalFormatting sqref="H47">
    <cfRule type="expression" dxfId="125" priority="27">
      <formula>J47=1</formula>
    </cfRule>
  </conditionalFormatting>
  <conditionalFormatting sqref="H49">
    <cfRule type="expression" dxfId="124" priority="26">
      <formula>J49=1</formula>
    </cfRule>
  </conditionalFormatting>
  <conditionalFormatting sqref="H51">
    <cfRule type="expression" dxfId="123" priority="25">
      <formula>J51=1</formula>
    </cfRule>
  </conditionalFormatting>
  <conditionalFormatting sqref="H57">
    <cfRule type="expression" dxfId="122" priority="24">
      <formula>J57=1</formula>
    </cfRule>
  </conditionalFormatting>
  <conditionalFormatting sqref="H63">
    <cfRule type="expression" dxfId="121" priority="23">
      <formula>J63=1</formula>
    </cfRule>
  </conditionalFormatting>
  <conditionalFormatting sqref="H67">
    <cfRule type="expression" dxfId="120" priority="22">
      <formula>J67=1</formula>
    </cfRule>
  </conditionalFormatting>
  <conditionalFormatting sqref="H69">
    <cfRule type="expression" dxfId="119" priority="21">
      <formula>J69=1</formula>
    </cfRule>
  </conditionalFormatting>
  <conditionalFormatting sqref="H72">
    <cfRule type="expression" dxfId="118" priority="20">
      <formula>J72=1</formula>
    </cfRule>
  </conditionalFormatting>
  <conditionalFormatting sqref="H74">
    <cfRule type="expression" dxfId="117" priority="19">
      <formula>J74=1</formula>
    </cfRule>
  </conditionalFormatting>
  <conditionalFormatting sqref="H78">
    <cfRule type="expression" dxfId="116" priority="18">
      <formula>J78=1</formula>
    </cfRule>
  </conditionalFormatting>
  <conditionalFormatting sqref="H80">
    <cfRule type="expression" dxfId="115" priority="17">
      <formula>J80=1</formula>
    </cfRule>
  </conditionalFormatting>
  <conditionalFormatting sqref="H82">
    <cfRule type="expression" dxfId="114" priority="16">
      <formula>J82=1</formula>
    </cfRule>
  </conditionalFormatting>
  <conditionalFormatting sqref="H84">
    <cfRule type="expression" dxfId="113" priority="15">
      <formula>J84=1</formula>
    </cfRule>
  </conditionalFormatting>
  <conditionalFormatting sqref="H86">
    <cfRule type="expression" dxfId="112" priority="14">
      <formula>J86=1</formula>
    </cfRule>
  </conditionalFormatting>
  <conditionalFormatting sqref="H88">
    <cfRule type="expression" dxfId="111" priority="1">
      <formula>J88=1</formula>
    </cfRule>
  </conditionalFormatting>
  <conditionalFormatting sqref="H90">
    <cfRule type="expression" dxfId="110" priority="13">
      <formula>J90=1</formula>
    </cfRule>
  </conditionalFormatting>
  <conditionalFormatting sqref="H93">
    <cfRule type="expression" dxfId="109" priority="12">
      <formula>J93=1</formula>
    </cfRule>
  </conditionalFormatting>
  <conditionalFormatting sqref="H95">
    <cfRule type="expression" dxfId="108" priority="11">
      <formula>J95=1</formula>
    </cfRule>
  </conditionalFormatting>
  <conditionalFormatting sqref="H97">
    <cfRule type="expression" dxfId="107" priority="10">
      <formula>J97=1</formula>
    </cfRule>
  </conditionalFormatting>
  <conditionalFormatting sqref="H99">
    <cfRule type="expression" dxfId="106" priority="9">
      <formula>J99=1</formula>
    </cfRule>
  </conditionalFormatting>
  <conditionalFormatting sqref="H101">
    <cfRule type="expression" dxfId="105" priority="8">
      <formula>J101=1</formula>
    </cfRule>
  </conditionalFormatting>
  <conditionalFormatting sqref="H103">
    <cfRule type="expression" dxfId="104" priority="7">
      <formula>J103=1</formula>
    </cfRule>
  </conditionalFormatting>
  <conditionalFormatting sqref="H105">
    <cfRule type="expression" dxfId="103" priority="6">
      <formula>J105=1</formula>
    </cfRule>
  </conditionalFormatting>
  <conditionalFormatting sqref="H109">
    <cfRule type="expression" dxfId="102" priority="5">
      <formula>J109=1</formula>
    </cfRule>
  </conditionalFormatting>
  <conditionalFormatting sqref="H111">
    <cfRule type="expression" dxfId="101" priority="4">
      <formula>J111=1</formula>
    </cfRule>
  </conditionalFormatting>
  <conditionalFormatting sqref="H115">
    <cfRule type="expression" dxfId="100" priority="3">
      <formula>J115=1</formula>
    </cfRule>
  </conditionalFormatting>
  <conditionalFormatting sqref="H117">
    <cfRule type="expression" dxfId="99" priority="2">
      <formula>J117=1</formula>
    </cfRule>
  </conditionalFormatting>
  <conditionalFormatting sqref="I29">
    <cfRule type="expression" dxfId="98" priority="379">
      <formula>$J$29=3</formula>
    </cfRule>
    <cfRule type="expression" dxfId="97" priority="378">
      <formula>$J$29=1</formula>
    </cfRule>
    <cfRule type="expression" dxfId="96" priority="343">
      <formula>$J$29=2</formula>
    </cfRule>
  </conditionalFormatting>
  <conditionalFormatting sqref="I31">
    <cfRule type="expression" dxfId="95" priority="133">
      <formula>J31=1</formula>
    </cfRule>
    <cfRule type="expression" dxfId="94" priority="134">
      <formula>J31=3</formula>
    </cfRule>
    <cfRule type="expression" dxfId="93" priority="132">
      <formula>J31=2</formula>
    </cfRule>
  </conditionalFormatting>
  <conditionalFormatting sqref="I33">
    <cfRule type="expression" dxfId="92" priority="131">
      <formula>J33=3</formula>
    </cfRule>
    <cfRule type="expression" dxfId="91" priority="130">
      <formula>J33=1</formula>
    </cfRule>
    <cfRule type="expression" dxfId="90" priority="129">
      <formula>J33=2</formula>
    </cfRule>
  </conditionalFormatting>
  <conditionalFormatting sqref="I35">
    <cfRule type="expression" dxfId="89" priority="128">
      <formula>J35=3</formula>
    </cfRule>
    <cfRule type="expression" dxfId="88" priority="127">
      <formula>J35=1</formula>
    </cfRule>
    <cfRule type="expression" dxfId="87" priority="126">
      <formula>J35=2</formula>
    </cfRule>
  </conditionalFormatting>
  <conditionalFormatting sqref="I37">
    <cfRule type="expression" dxfId="86" priority="125">
      <formula>J37=3</formula>
    </cfRule>
    <cfRule type="expression" dxfId="85" priority="124">
      <formula>J37=1</formula>
    </cfRule>
    <cfRule type="expression" dxfId="84" priority="123">
      <formula>J37=2</formula>
    </cfRule>
  </conditionalFormatting>
  <conditionalFormatting sqref="I39">
    <cfRule type="expression" dxfId="83" priority="122">
      <formula>J39=3</formula>
    </cfRule>
    <cfRule type="expression" dxfId="82" priority="121">
      <formula>J39=1</formula>
    </cfRule>
    <cfRule type="expression" dxfId="81" priority="120">
      <formula>J39=2</formula>
    </cfRule>
  </conditionalFormatting>
  <conditionalFormatting sqref="I47">
    <cfRule type="expression" dxfId="80" priority="119">
      <formula>J47=3</formula>
    </cfRule>
    <cfRule type="expression" dxfId="79" priority="118">
      <formula>J47=1</formula>
    </cfRule>
    <cfRule type="expression" dxfId="78" priority="117">
      <formula>J47=2</formula>
    </cfRule>
  </conditionalFormatting>
  <conditionalFormatting sqref="I49">
    <cfRule type="expression" dxfId="77" priority="116">
      <formula>J49=3</formula>
    </cfRule>
    <cfRule type="expression" dxfId="76" priority="115">
      <formula>J49=1</formula>
    </cfRule>
    <cfRule type="expression" dxfId="75" priority="114">
      <formula>J49=2</formula>
    </cfRule>
  </conditionalFormatting>
  <conditionalFormatting sqref="I51">
    <cfRule type="expression" dxfId="74" priority="113">
      <formula>J51=3</formula>
    </cfRule>
    <cfRule type="expression" dxfId="73" priority="112">
      <formula>J51=1</formula>
    </cfRule>
    <cfRule type="expression" dxfId="72" priority="111">
      <formula>J51=2</formula>
    </cfRule>
  </conditionalFormatting>
  <conditionalFormatting sqref="I57">
    <cfRule type="expression" dxfId="71" priority="110">
      <formula>J57=3</formula>
    </cfRule>
    <cfRule type="expression" dxfId="70" priority="109">
      <formula>J57=1</formula>
    </cfRule>
    <cfRule type="expression" dxfId="69" priority="108">
      <formula>J57=2</formula>
    </cfRule>
  </conditionalFormatting>
  <conditionalFormatting sqref="I63">
    <cfRule type="expression" dxfId="68" priority="107">
      <formula>J63=3</formula>
    </cfRule>
    <cfRule type="expression" dxfId="67" priority="106">
      <formula>J63=1</formula>
    </cfRule>
    <cfRule type="expression" dxfId="66" priority="105">
      <formula>J63=2</formula>
    </cfRule>
  </conditionalFormatting>
  <conditionalFormatting sqref="I67">
    <cfRule type="expression" dxfId="65" priority="103">
      <formula>J67=1</formula>
    </cfRule>
    <cfRule type="expression" dxfId="64" priority="104">
      <formula>J67=3</formula>
    </cfRule>
    <cfRule type="expression" dxfId="63" priority="102">
      <formula>J67=2</formula>
    </cfRule>
  </conditionalFormatting>
  <conditionalFormatting sqref="I69">
    <cfRule type="expression" dxfId="62" priority="101">
      <formula>J69=3</formula>
    </cfRule>
    <cfRule type="expression" dxfId="61" priority="100">
      <formula>J69=1</formula>
    </cfRule>
    <cfRule type="expression" dxfId="60" priority="99">
      <formula>J69=2</formula>
    </cfRule>
  </conditionalFormatting>
  <conditionalFormatting sqref="I72">
    <cfRule type="expression" dxfId="59" priority="96">
      <formula>J72=2</formula>
    </cfRule>
    <cfRule type="expression" dxfId="58" priority="98">
      <formula>J72=3</formula>
    </cfRule>
    <cfRule type="expression" dxfId="57" priority="97">
      <formula>J72=1</formula>
    </cfRule>
  </conditionalFormatting>
  <conditionalFormatting sqref="I74">
    <cfRule type="expression" dxfId="56" priority="93">
      <formula>J74=2</formula>
    </cfRule>
    <cfRule type="expression" dxfId="55" priority="95">
      <formula>J74=3</formula>
    </cfRule>
    <cfRule type="expression" dxfId="54" priority="94">
      <formula>J74=1</formula>
    </cfRule>
  </conditionalFormatting>
  <conditionalFormatting sqref="I78">
    <cfRule type="expression" dxfId="53" priority="91">
      <formula>J78=1</formula>
    </cfRule>
    <cfRule type="expression" dxfId="52" priority="90">
      <formula>J78=2</formula>
    </cfRule>
    <cfRule type="expression" dxfId="51" priority="92">
      <formula>J78=3</formula>
    </cfRule>
  </conditionalFormatting>
  <conditionalFormatting sqref="I80">
    <cfRule type="expression" dxfId="50" priority="89">
      <formula>J80=3</formula>
    </cfRule>
    <cfRule type="expression" dxfId="49" priority="88">
      <formula>J80=1</formula>
    </cfRule>
    <cfRule type="expression" dxfId="48" priority="87">
      <formula>J80=2</formula>
    </cfRule>
  </conditionalFormatting>
  <conditionalFormatting sqref="I82">
    <cfRule type="expression" dxfId="47" priority="84">
      <formula>J82=2</formula>
    </cfRule>
    <cfRule type="expression" dxfId="46" priority="85">
      <formula>J82=1</formula>
    </cfRule>
    <cfRule type="expression" dxfId="45" priority="86">
      <formula>J82=3</formula>
    </cfRule>
  </conditionalFormatting>
  <conditionalFormatting sqref="I84">
    <cfRule type="expression" dxfId="44" priority="81">
      <formula>J84=2</formula>
    </cfRule>
    <cfRule type="expression" dxfId="43" priority="82">
      <formula>J84=1</formula>
    </cfRule>
    <cfRule type="expression" dxfId="42" priority="83">
      <formula>J84=3</formula>
    </cfRule>
  </conditionalFormatting>
  <conditionalFormatting sqref="I86">
    <cfRule type="expression" dxfId="41" priority="80">
      <formula>J86=3</formula>
    </cfRule>
    <cfRule type="expression" dxfId="40" priority="79">
      <formula>J86=1</formula>
    </cfRule>
    <cfRule type="expression" dxfId="39" priority="78">
      <formula>J86=2</formula>
    </cfRule>
  </conditionalFormatting>
  <conditionalFormatting sqref="I88">
    <cfRule type="expression" dxfId="38" priority="75">
      <formula>J88=2</formula>
    </cfRule>
    <cfRule type="expression" dxfId="37" priority="76">
      <formula>J88=1</formula>
    </cfRule>
    <cfRule type="expression" dxfId="36" priority="77">
      <formula>J88=3</formula>
    </cfRule>
  </conditionalFormatting>
  <conditionalFormatting sqref="I90">
    <cfRule type="expression" dxfId="35" priority="73">
      <formula>J90=1</formula>
    </cfRule>
    <cfRule type="expression" dxfId="34" priority="72">
      <formula>J90=2</formula>
    </cfRule>
    <cfRule type="expression" dxfId="33" priority="74">
      <formula>J90=3</formula>
    </cfRule>
  </conditionalFormatting>
  <conditionalFormatting sqref="I93">
    <cfRule type="expression" dxfId="32" priority="69">
      <formula>J93=2</formula>
    </cfRule>
    <cfRule type="expression" dxfId="31" priority="70">
      <formula>J93=1</formula>
    </cfRule>
    <cfRule type="expression" dxfId="30" priority="71">
      <formula>J93=3</formula>
    </cfRule>
  </conditionalFormatting>
  <conditionalFormatting sqref="I95">
    <cfRule type="expression" dxfId="29" priority="68">
      <formula>J95=3</formula>
    </cfRule>
    <cfRule type="expression" dxfId="28" priority="66">
      <formula>J95=2</formula>
    </cfRule>
    <cfRule type="expression" dxfId="27" priority="67">
      <formula>J95=1</formula>
    </cfRule>
  </conditionalFormatting>
  <conditionalFormatting sqref="I97">
    <cfRule type="expression" dxfId="26" priority="64">
      <formula>J97=1</formula>
    </cfRule>
    <cfRule type="expression" dxfId="25" priority="65">
      <formula>J97=3</formula>
    </cfRule>
    <cfRule type="expression" dxfId="24" priority="63">
      <formula>J97=2</formula>
    </cfRule>
  </conditionalFormatting>
  <conditionalFormatting sqref="I99">
    <cfRule type="expression" dxfId="23" priority="62">
      <formula>J99=3</formula>
    </cfRule>
    <cfRule type="expression" dxfId="22" priority="61">
      <formula>J99=1</formula>
    </cfRule>
    <cfRule type="expression" dxfId="21" priority="60">
      <formula>J99=2</formula>
    </cfRule>
  </conditionalFormatting>
  <conditionalFormatting sqref="I101">
    <cfRule type="expression" dxfId="20" priority="57">
      <formula>J101=2</formula>
    </cfRule>
    <cfRule type="expression" dxfId="19" priority="58">
      <formula>J101=1</formula>
    </cfRule>
    <cfRule type="expression" dxfId="18" priority="59">
      <formula>J101=3</formula>
    </cfRule>
  </conditionalFormatting>
  <conditionalFormatting sqref="I103">
    <cfRule type="expression" dxfId="17" priority="55">
      <formula>J103=1</formula>
    </cfRule>
    <cfRule type="expression" dxfId="16" priority="56">
      <formula>J103=3</formula>
    </cfRule>
    <cfRule type="expression" dxfId="15" priority="54">
      <formula>J103=2</formula>
    </cfRule>
  </conditionalFormatting>
  <conditionalFormatting sqref="I105">
    <cfRule type="expression" dxfId="14" priority="53">
      <formula>J105=3</formula>
    </cfRule>
    <cfRule type="expression" dxfId="13" priority="52">
      <formula>J105=1</formula>
    </cfRule>
    <cfRule type="expression" dxfId="12" priority="51">
      <formula>J105=2</formula>
    </cfRule>
  </conditionalFormatting>
  <conditionalFormatting sqref="I109">
    <cfRule type="expression" dxfId="11" priority="50">
      <formula>J109=3</formula>
    </cfRule>
    <cfRule type="expression" dxfId="10" priority="48">
      <formula>J109=2</formula>
    </cfRule>
    <cfRule type="expression" dxfId="9" priority="49">
      <formula>J109=1</formula>
    </cfRule>
  </conditionalFormatting>
  <conditionalFormatting sqref="I111">
    <cfRule type="expression" dxfId="8" priority="46">
      <formula>J111=1</formula>
    </cfRule>
    <cfRule type="expression" dxfId="7" priority="47">
      <formula>J111=3</formula>
    </cfRule>
    <cfRule type="expression" dxfId="6" priority="45">
      <formula>J111=2</formula>
    </cfRule>
  </conditionalFormatting>
  <conditionalFormatting sqref="I115">
    <cfRule type="expression" dxfId="5" priority="42">
      <formula>J115=2</formula>
    </cfRule>
    <cfRule type="expression" dxfId="4" priority="44">
      <formula>J115=3</formula>
    </cfRule>
    <cfRule type="expression" dxfId="3" priority="43">
      <formula>J115=1</formula>
    </cfRule>
  </conditionalFormatting>
  <conditionalFormatting sqref="I117">
    <cfRule type="expression" dxfId="2" priority="40">
      <formula>J117=1</formula>
    </cfRule>
    <cfRule type="expression" dxfId="1" priority="41">
      <formula>J117=3</formula>
    </cfRule>
    <cfRule type="expression" dxfId="0" priority="39">
      <formula>J117=2</formula>
    </cfRule>
  </conditionalFormatting>
  <dataValidations xWindow="452" yWindow="704" count="7">
    <dataValidation type="list" allowBlank="1" showInputMessage="1" showErrorMessage="1" sqref="G5" xr:uid="{80C8B7FD-0E37-499F-89A7-E2A0C98275A0}">
      <formula1>"Army, Navy, Air Force"</formula1>
    </dataValidation>
    <dataValidation type="list" allowBlank="1" showInputMessage="1" showErrorMessage="1" sqref="G91" xr:uid="{5FD70641-78C6-4B3B-B674-285A40F75D63}">
      <formula1>"Occupied, New Construction/Unoccupied"</formula1>
    </dataValidation>
    <dataValidation type="list" allowBlank="1" showInputMessage="1" showErrorMessage="1" sqref="G42" xr:uid="{F5A55349-3D01-4E72-8CFE-37A7EB1063C9}">
      <formula1>"Commercial and Multi-Family High-Rise Residential, Low-Rise Residential, Renovation"</formula1>
    </dataValidation>
    <dataValidation type="list" allowBlank="1" showInputMessage="1" showErrorMessage="1" sqref="G24" xr:uid="{AFDE07BF-809F-4D93-92A0-F6621B9B1D0E}">
      <formula1>"HPSB full compliance, HPSB wavier sought, Certified, Silver, Gold, Platinum"</formula1>
    </dataValidation>
    <dataValidation type="list" allowBlank="1" showInputMessage="1" showErrorMessage="1" sqref="G25" xr:uid="{CD9BB916-C466-4F00-8732-6E901BB3EAAF}">
      <formula1>"LEED Certified, LEED Silver, LEED Gold, LEED Platinum, GBI Green Globes 1 Globe, GBI Green Globes 2 Globes, GBI Green Globes 3 Globes, GBI Green Globes 4 Globes, GBCI ""Guiding Principles Assessment for DoD"", GBI ""DoD Guiding Principles Compliance"""</formula1>
    </dataValidation>
    <dataValidation type="list" allowBlank="1" showInputMessage="1" showErrorMessage="1" sqref="G26" xr:uid="{DD6720F6-7CB1-489F-B1EB-07C494A3590F}">
      <formula1>"GBCI ""Guiding Principles Assessment for DoD"", GBI ""DoD Guiding Principles Compliance"""</formula1>
    </dataValidation>
    <dataValidation type="list" allowBlank="1" showInputMessage="1" showErrorMessage="1" sqref="D7" xr:uid="{E03093C7-A1EB-4196-87D2-1BF74FE5A8BD}">
      <formula1>"1-30% Design Submittals, 31-60% Design Submittals, 61-90% Design Submittals, 91-100% Design Submittals, 100% Construction"</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xWindow="452" yWindow="704" count="3">
        <x14:dataValidation type="list" allowBlank="1" showInputMessage="1" showErrorMessage="1" xr:uid="{E98EF226-7BC7-4221-80D6-FDF546AE48E7}">
          <x14:formula1>
            <xm:f>Lookup!$A$37:$A$39</xm:f>
          </x14:formula1>
          <xm:sqref>F46</xm:sqref>
        </x14:dataValidation>
        <x14:dataValidation type="list" allowBlank="1" showInputMessage="1" showErrorMessage="1" xr:uid="{B9F0C490-2240-496E-B686-BA4E62C54D7E}">
          <x14:formula1>
            <xm:f>Lookup!$A$14:$A$20</xm:f>
          </x14:formula1>
          <xm:sqref>H115 H111 H109 H105 H103 H101 H99 H97 H95 H93 H90 H86 H117 H84 H82 H72 H29 H33 H31 H74 H37 H63 H88 H39 H49 H67 H35 H51</xm:sqref>
        </x14:dataValidation>
        <x14:dataValidation type="list" allowBlank="1" showInputMessage="1" showErrorMessage="1" xr:uid="{8C30F402-DCE2-43F9-B43F-72153B5D7E1A}">
          <x14:formula1>
            <xm:f>Lookup!$A$3:$A$10</xm:f>
          </x14:formula1>
          <xm:sqref>H57 H69 H78 H80 H47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43953-9922-4A78-80D2-E0A6756D8840}">
  <dimension ref="B2:C17"/>
  <sheetViews>
    <sheetView zoomScale="96" zoomScaleNormal="96" workbookViewId="0">
      <selection activeCell="L14" sqref="L14"/>
    </sheetView>
  </sheetViews>
  <sheetFormatPr defaultColWidth="9.09765625" defaultRowHeight="13.8"/>
  <cols>
    <col min="1" max="1" width="6.69921875" style="50" customWidth="1"/>
    <col min="2" max="2" width="53.3984375" style="50" customWidth="1"/>
    <col min="3" max="3" width="64" style="50" customWidth="1"/>
    <col min="4" max="11" width="9.09765625" style="50"/>
    <col min="12" max="12" width="75.09765625" style="50" customWidth="1"/>
    <col min="13" max="13" width="17.09765625" style="50" customWidth="1"/>
    <col min="14" max="16384" width="9.09765625" style="50"/>
  </cols>
  <sheetData>
    <row r="2" spans="2:3">
      <c r="B2" s="174" t="s">
        <v>163</v>
      </c>
      <c r="C2" s="175"/>
    </row>
    <row r="3" spans="2:3">
      <c r="B3" s="47" t="s">
        <v>172</v>
      </c>
      <c r="C3" s="44" t="s">
        <v>138</v>
      </c>
    </row>
    <row r="4" spans="2:3">
      <c r="B4" s="129" t="s">
        <v>282</v>
      </c>
      <c r="C4" s="44" t="s">
        <v>138</v>
      </c>
    </row>
    <row r="5" spans="2:3">
      <c r="B5" s="47" t="s">
        <v>165</v>
      </c>
      <c r="C5" s="45"/>
    </row>
    <row r="6" spans="2:3">
      <c r="B6" s="47" t="s">
        <v>166</v>
      </c>
      <c r="C6" s="46"/>
    </row>
    <row r="7" spans="2:3">
      <c r="B7" s="47" t="s">
        <v>164</v>
      </c>
      <c r="C7" s="44"/>
    </row>
    <row r="8" spans="2:3">
      <c r="B8" s="47" t="s">
        <v>184</v>
      </c>
      <c r="C8" s="4"/>
    </row>
    <row r="9" spans="2:3" ht="140.25" customHeight="1">
      <c r="B9" s="49" t="s">
        <v>185</v>
      </c>
      <c r="C9" s="4"/>
    </row>
    <row r="10" spans="2:3">
      <c r="B10" s="129" t="s">
        <v>283</v>
      </c>
      <c r="C10" s="18"/>
    </row>
    <row r="11" spans="2:3" ht="69">
      <c r="B11" s="48" t="s">
        <v>167</v>
      </c>
      <c r="C11" s="18"/>
    </row>
    <row r="12" spans="2:3">
      <c r="B12" s="47" t="s">
        <v>168</v>
      </c>
      <c r="C12" s="43"/>
    </row>
    <row r="13" spans="2:3">
      <c r="B13" s="47" t="s">
        <v>169</v>
      </c>
      <c r="C13" s="4"/>
    </row>
    <row r="14" spans="2:3" ht="159.6" customHeight="1">
      <c r="B14" s="49" t="s">
        <v>185</v>
      </c>
      <c r="C14" s="4"/>
    </row>
    <row r="15" spans="2:3">
      <c r="B15" s="129" t="s">
        <v>283</v>
      </c>
      <c r="C15" s="18"/>
    </row>
    <row r="16" spans="2:3">
      <c r="B16" s="47" t="s">
        <v>170</v>
      </c>
      <c r="C16" s="18"/>
    </row>
    <row r="17" spans="2:3">
      <c r="B17" s="47" t="s">
        <v>171</v>
      </c>
      <c r="C17" s="18"/>
    </row>
  </sheetData>
  <mergeCells count="1">
    <mergeCell ref="B2:C2"/>
  </mergeCells>
  <dataValidations count="2">
    <dataValidation type="list" allowBlank="1" showInputMessage="1" showErrorMessage="1" sqref="C7 C3:C4" xr:uid="{64687319-3E42-41CF-BE4C-86D91FA3847F}">
      <formula1>"Yes, No, N/A"</formula1>
    </dataValidation>
    <dataValidation type="list" allowBlank="1" showInputMessage="1" showErrorMessage="1" sqref="C12" xr:uid="{A5AFFAAB-AEC1-4ED0-A1DC-E3AA0F55D106}">
      <formula1>"On-site, Off-site, Both"</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5" r:id="rId4" name="Check Box 3">
              <controlPr defaultSize="0" autoFill="0" autoLine="0" autoPict="0">
                <anchor moveWithCells="1">
                  <from>
                    <xdr:col>2</xdr:col>
                    <xdr:colOff>99060</xdr:colOff>
                    <xdr:row>8</xdr:row>
                    <xdr:rowOff>0</xdr:rowOff>
                  </from>
                  <to>
                    <xdr:col>2</xdr:col>
                    <xdr:colOff>2118360</xdr:colOff>
                    <xdr:row>8</xdr:row>
                    <xdr:rowOff>419100</xdr:rowOff>
                  </to>
                </anchor>
              </controlPr>
            </control>
          </mc:Choice>
        </mc:AlternateContent>
        <mc:AlternateContent xmlns:mc="http://schemas.openxmlformats.org/markup-compatibility/2006">
          <mc:Choice Requires="x14">
            <control shapeId="3078" r:id="rId5" name="Check Box 6">
              <controlPr defaultSize="0" autoFill="0" autoLine="0" autoPict="0">
                <anchor moveWithCells="1">
                  <from>
                    <xdr:col>2</xdr:col>
                    <xdr:colOff>99060</xdr:colOff>
                    <xdr:row>8</xdr:row>
                    <xdr:rowOff>327660</xdr:rowOff>
                  </from>
                  <to>
                    <xdr:col>2</xdr:col>
                    <xdr:colOff>2118360</xdr:colOff>
                    <xdr:row>8</xdr:row>
                    <xdr:rowOff>746760</xdr:rowOff>
                  </to>
                </anchor>
              </controlPr>
            </control>
          </mc:Choice>
        </mc:AlternateContent>
        <mc:AlternateContent xmlns:mc="http://schemas.openxmlformats.org/markup-compatibility/2006">
          <mc:Choice Requires="x14">
            <control shapeId="3079" r:id="rId6" name="Check Box 7">
              <controlPr defaultSize="0" autoFill="0" autoLine="0" autoPict="0">
                <anchor moveWithCells="1">
                  <from>
                    <xdr:col>2</xdr:col>
                    <xdr:colOff>99060</xdr:colOff>
                    <xdr:row>8</xdr:row>
                    <xdr:rowOff>670560</xdr:rowOff>
                  </from>
                  <to>
                    <xdr:col>2</xdr:col>
                    <xdr:colOff>2118360</xdr:colOff>
                    <xdr:row>8</xdr:row>
                    <xdr:rowOff>1089660</xdr:rowOff>
                  </to>
                </anchor>
              </controlPr>
            </control>
          </mc:Choice>
        </mc:AlternateContent>
        <mc:AlternateContent xmlns:mc="http://schemas.openxmlformats.org/markup-compatibility/2006">
          <mc:Choice Requires="x14">
            <control shapeId="3080" r:id="rId7" name="Check Box 8">
              <controlPr defaultSize="0" autoFill="0" autoLine="0" autoPict="0">
                <anchor moveWithCells="1">
                  <from>
                    <xdr:col>2</xdr:col>
                    <xdr:colOff>99060</xdr:colOff>
                    <xdr:row>8</xdr:row>
                    <xdr:rowOff>1013460</xdr:rowOff>
                  </from>
                  <to>
                    <xdr:col>2</xdr:col>
                    <xdr:colOff>2118360</xdr:colOff>
                    <xdr:row>8</xdr:row>
                    <xdr:rowOff>1432560</xdr:rowOff>
                  </to>
                </anchor>
              </controlPr>
            </control>
          </mc:Choice>
        </mc:AlternateContent>
        <mc:AlternateContent xmlns:mc="http://schemas.openxmlformats.org/markup-compatibility/2006">
          <mc:Choice Requires="x14">
            <control shapeId="3081" r:id="rId8" name="Check Box 9">
              <controlPr defaultSize="0" autoFill="0" autoLine="0" autoPict="0">
                <anchor moveWithCells="1">
                  <from>
                    <xdr:col>2</xdr:col>
                    <xdr:colOff>99060</xdr:colOff>
                    <xdr:row>8</xdr:row>
                    <xdr:rowOff>1356360</xdr:rowOff>
                  </from>
                  <to>
                    <xdr:col>2</xdr:col>
                    <xdr:colOff>2118360</xdr:colOff>
                    <xdr:row>9</xdr:row>
                    <xdr:rowOff>0</xdr:rowOff>
                  </to>
                </anchor>
              </controlPr>
            </control>
          </mc:Choice>
        </mc:AlternateContent>
        <mc:AlternateContent xmlns:mc="http://schemas.openxmlformats.org/markup-compatibility/2006">
          <mc:Choice Requires="x14">
            <control shapeId="3082" r:id="rId9" name="Check Box 10">
              <controlPr defaultSize="0" autoFill="0" autoLine="0" autoPict="0">
                <anchor moveWithCells="1">
                  <from>
                    <xdr:col>2</xdr:col>
                    <xdr:colOff>2324100</xdr:colOff>
                    <xdr:row>8</xdr:row>
                    <xdr:rowOff>0</xdr:rowOff>
                  </from>
                  <to>
                    <xdr:col>2</xdr:col>
                    <xdr:colOff>4221480</xdr:colOff>
                    <xdr:row>8</xdr:row>
                    <xdr:rowOff>419100</xdr:rowOff>
                  </to>
                </anchor>
              </controlPr>
            </control>
          </mc:Choice>
        </mc:AlternateContent>
        <mc:AlternateContent xmlns:mc="http://schemas.openxmlformats.org/markup-compatibility/2006">
          <mc:Choice Requires="x14">
            <control shapeId="3083" r:id="rId10" name="Check Box 11">
              <controlPr defaultSize="0" autoFill="0" autoLine="0" autoPict="0">
                <anchor moveWithCells="1">
                  <from>
                    <xdr:col>2</xdr:col>
                    <xdr:colOff>2324100</xdr:colOff>
                    <xdr:row>8</xdr:row>
                    <xdr:rowOff>342900</xdr:rowOff>
                  </from>
                  <to>
                    <xdr:col>2</xdr:col>
                    <xdr:colOff>4221480</xdr:colOff>
                    <xdr:row>8</xdr:row>
                    <xdr:rowOff>762000</xdr:rowOff>
                  </to>
                </anchor>
              </controlPr>
            </control>
          </mc:Choice>
        </mc:AlternateContent>
        <mc:AlternateContent xmlns:mc="http://schemas.openxmlformats.org/markup-compatibility/2006">
          <mc:Choice Requires="x14">
            <control shapeId="3084" r:id="rId11" name="Check Box 12">
              <controlPr defaultSize="0" autoFill="0" autoLine="0" autoPict="0">
                <anchor moveWithCells="1">
                  <from>
                    <xdr:col>2</xdr:col>
                    <xdr:colOff>2324100</xdr:colOff>
                    <xdr:row>8</xdr:row>
                    <xdr:rowOff>685800</xdr:rowOff>
                  </from>
                  <to>
                    <xdr:col>2</xdr:col>
                    <xdr:colOff>4099560</xdr:colOff>
                    <xdr:row>8</xdr:row>
                    <xdr:rowOff>1104900</xdr:rowOff>
                  </to>
                </anchor>
              </controlPr>
            </control>
          </mc:Choice>
        </mc:AlternateContent>
        <mc:AlternateContent xmlns:mc="http://schemas.openxmlformats.org/markup-compatibility/2006">
          <mc:Choice Requires="x14">
            <control shapeId="3085" r:id="rId12" name="Check Box 13">
              <controlPr defaultSize="0" autoFill="0" autoLine="0" autoPict="0">
                <anchor moveWithCells="1">
                  <from>
                    <xdr:col>2</xdr:col>
                    <xdr:colOff>2324100</xdr:colOff>
                    <xdr:row>8</xdr:row>
                    <xdr:rowOff>1028700</xdr:rowOff>
                  </from>
                  <to>
                    <xdr:col>2</xdr:col>
                    <xdr:colOff>4099560</xdr:colOff>
                    <xdr:row>8</xdr:row>
                    <xdr:rowOff>1447800</xdr:rowOff>
                  </to>
                </anchor>
              </controlPr>
            </control>
          </mc:Choice>
        </mc:AlternateContent>
        <mc:AlternateContent xmlns:mc="http://schemas.openxmlformats.org/markup-compatibility/2006">
          <mc:Choice Requires="x14">
            <control shapeId="3087" r:id="rId13" name="Check Box 15">
              <controlPr defaultSize="0" autoFill="0" autoLine="0" autoPict="0">
                <anchor moveWithCells="1">
                  <from>
                    <xdr:col>2</xdr:col>
                    <xdr:colOff>121920</xdr:colOff>
                    <xdr:row>12</xdr:row>
                    <xdr:rowOff>137160</xdr:rowOff>
                  </from>
                  <to>
                    <xdr:col>2</xdr:col>
                    <xdr:colOff>2179320</xdr:colOff>
                    <xdr:row>13</xdr:row>
                    <xdr:rowOff>487680</xdr:rowOff>
                  </to>
                </anchor>
              </controlPr>
            </control>
          </mc:Choice>
        </mc:AlternateContent>
        <mc:AlternateContent xmlns:mc="http://schemas.openxmlformats.org/markup-compatibility/2006">
          <mc:Choice Requires="x14">
            <control shapeId="3088" r:id="rId14" name="Check Box 16">
              <controlPr defaultSize="0" autoFill="0" autoLine="0" autoPict="0">
                <anchor moveWithCells="1">
                  <from>
                    <xdr:col>2</xdr:col>
                    <xdr:colOff>121920</xdr:colOff>
                    <xdr:row>13</xdr:row>
                    <xdr:rowOff>220980</xdr:rowOff>
                  </from>
                  <to>
                    <xdr:col>2</xdr:col>
                    <xdr:colOff>2179320</xdr:colOff>
                    <xdr:row>13</xdr:row>
                    <xdr:rowOff>754380</xdr:rowOff>
                  </to>
                </anchor>
              </controlPr>
            </control>
          </mc:Choice>
        </mc:AlternateContent>
        <mc:AlternateContent xmlns:mc="http://schemas.openxmlformats.org/markup-compatibility/2006">
          <mc:Choice Requires="x14">
            <control shapeId="3089" r:id="rId15" name="Check Box 17">
              <controlPr defaultSize="0" autoFill="0" autoLine="0" autoPict="0">
                <anchor moveWithCells="1">
                  <from>
                    <xdr:col>2</xdr:col>
                    <xdr:colOff>121920</xdr:colOff>
                    <xdr:row>13</xdr:row>
                    <xdr:rowOff>487680</xdr:rowOff>
                  </from>
                  <to>
                    <xdr:col>2</xdr:col>
                    <xdr:colOff>2179320</xdr:colOff>
                    <xdr:row>13</xdr:row>
                    <xdr:rowOff>1021080</xdr:rowOff>
                  </to>
                </anchor>
              </controlPr>
            </control>
          </mc:Choice>
        </mc:AlternateContent>
        <mc:AlternateContent xmlns:mc="http://schemas.openxmlformats.org/markup-compatibility/2006">
          <mc:Choice Requires="x14">
            <control shapeId="3090" r:id="rId16" name="Check Box 18">
              <controlPr defaultSize="0" autoFill="0" autoLine="0" autoPict="0">
                <anchor moveWithCells="1">
                  <from>
                    <xdr:col>2</xdr:col>
                    <xdr:colOff>121920</xdr:colOff>
                    <xdr:row>13</xdr:row>
                    <xdr:rowOff>754380</xdr:rowOff>
                  </from>
                  <to>
                    <xdr:col>2</xdr:col>
                    <xdr:colOff>2179320</xdr:colOff>
                    <xdr:row>13</xdr:row>
                    <xdr:rowOff>1287780</xdr:rowOff>
                  </to>
                </anchor>
              </controlPr>
            </control>
          </mc:Choice>
        </mc:AlternateContent>
        <mc:AlternateContent xmlns:mc="http://schemas.openxmlformats.org/markup-compatibility/2006">
          <mc:Choice Requires="x14">
            <control shapeId="3091" r:id="rId17" name="Check Box 19">
              <controlPr defaultSize="0" autoFill="0" autoLine="0" autoPict="0">
                <anchor moveWithCells="1">
                  <from>
                    <xdr:col>2</xdr:col>
                    <xdr:colOff>121920</xdr:colOff>
                    <xdr:row>13</xdr:row>
                    <xdr:rowOff>1021080</xdr:rowOff>
                  </from>
                  <to>
                    <xdr:col>2</xdr:col>
                    <xdr:colOff>2179320</xdr:colOff>
                    <xdr:row>13</xdr:row>
                    <xdr:rowOff>1554480</xdr:rowOff>
                  </to>
                </anchor>
              </controlPr>
            </control>
          </mc:Choice>
        </mc:AlternateContent>
        <mc:AlternateContent xmlns:mc="http://schemas.openxmlformats.org/markup-compatibility/2006">
          <mc:Choice Requires="x14">
            <control shapeId="3092" r:id="rId18" name="Check Box 20">
              <controlPr defaultSize="0" autoFill="0" autoLine="0" autoPict="0">
                <anchor moveWithCells="1">
                  <from>
                    <xdr:col>2</xdr:col>
                    <xdr:colOff>121920</xdr:colOff>
                    <xdr:row>13</xdr:row>
                    <xdr:rowOff>1417320</xdr:rowOff>
                  </from>
                  <to>
                    <xdr:col>2</xdr:col>
                    <xdr:colOff>2179320</xdr:colOff>
                    <xdr:row>13</xdr:row>
                    <xdr:rowOff>1699260</xdr:rowOff>
                  </to>
                </anchor>
              </controlPr>
            </control>
          </mc:Choice>
        </mc:AlternateContent>
        <mc:AlternateContent xmlns:mc="http://schemas.openxmlformats.org/markup-compatibility/2006">
          <mc:Choice Requires="x14">
            <control shapeId="3093" r:id="rId19" name="Check Box 21">
              <controlPr defaultSize="0" autoFill="0" autoLine="0" autoPict="0">
                <anchor moveWithCells="1">
                  <from>
                    <xdr:col>2</xdr:col>
                    <xdr:colOff>121920</xdr:colOff>
                    <xdr:row>13</xdr:row>
                    <xdr:rowOff>1554480</xdr:rowOff>
                  </from>
                  <to>
                    <xdr:col>2</xdr:col>
                    <xdr:colOff>2179320</xdr:colOff>
                    <xdr:row>14</xdr:row>
                    <xdr:rowOff>60960</xdr:rowOff>
                  </to>
                </anchor>
              </controlPr>
            </control>
          </mc:Choice>
        </mc:AlternateContent>
        <mc:AlternateContent xmlns:mc="http://schemas.openxmlformats.org/markup-compatibility/2006">
          <mc:Choice Requires="x14">
            <control shapeId="3094" r:id="rId20" name="Check Box 22">
              <controlPr defaultSize="0" autoFill="0" autoLine="0" autoPict="0">
                <anchor moveWithCells="1">
                  <from>
                    <xdr:col>2</xdr:col>
                    <xdr:colOff>2156460</xdr:colOff>
                    <xdr:row>12</xdr:row>
                    <xdr:rowOff>137160</xdr:rowOff>
                  </from>
                  <to>
                    <xdr:col>2</xdr:col>
                    <xdr:colOff>4160520</xdr:colOff>
                    <xdr:row>13</xdr:row>
                    <xdr:rowOff>487680</xdr:rowOff>
                  </to>
                </anchor>
              </controlPr>
            </control>
          </mc:Choice>
        </mc:AlternateContent>
        <mc:AlternateContent xmlns:mc="http://schemas.openxmlformats.org/markup-compatibility/2006">
          <mc:Choice Requires="x14">
            <control shapeId="3095" r:id="rId21" name="Check Box 23">
              <controlPr defaultSize="0" autoFill="0" autoLine="0" autoPict="0">
                <anchor moveWithCells="1">
                  <from>
                    <xdr:col>2</xdr:col>
                    <xdr:colOff>2156460</xdr:colOff>
                    <xdr:row>13</xdr:row>
                    <xdr:rowOff>220980</xdr:rowOff>
                  </from>
                  <to>
                    <xdr:col>2</xdr:col>
                    <xdr:colOff>4160520</xdr:colOff>
                    <xdr:row>13</xdr:row>
                    <xdr:rowOff>754380</xdr:rowOff>
                  </to>
                </anchor>
              </controlPr>
            </control>
          </mc:Choice>
        </mc:AlternateContent>
        <mc:AlternateContent xmlns:mc="http://schemas.openxmlformats.org/markup-compatibility/2006">
          <mc:Choice Requires="x14">
            <control shapeId="3096" r:id="rId22" name="Check Box 24">
              <controlPr defaultSize="0" autoFill="0" autoLine="0" autoPict="0">
                <anchor moveWithCells="1">
                  <from>
                    <xdr:col>2</xdr:col>
                    <xdr:colOff>2156460</xdr:colOff>
                    <xdr:row>13</xdr:row>
                    <xdr:rowOff>487680</xdr:rowOff>
                  </from>
                  <to>
                    <xdr:col>2</xdr:col>
                    <xdr:colOff>4160520</xdr:colOff>
                    <xdr:row>13</xdr:row>
                    <xdr:rowOff>1021080</xdr:rowOff>
                  </to>
                </anchor>
              </controlPr>
            </control>
          </mc:Choice>
        </mc:AlternateContent>
        <mc:AlternateContent xmlns:mc="http://schemas.openxmlformats.org/markup-compatibility/2006">
          <mc:Choice Requires="x14">
            <control shapeId="3097" r:id="rId23" name="Check Box 25">
              <controlPr defaultSize="0" autoFill="0" autoLine="0" autoPict="0">
                <anchor moveWithCells="1">
                  <from>
                    <xdr:col>2</xdr:col>
                    <xdr:colOff>2156460</xdr:colOff>
                    <xdr:row>13</xdr:row>
                    <xdr:rowOff>754380</xdr:rowOff>
                  </from>
                  <to>
                    <xdr:col>2</xdr:col>
                    <xdr:colOff>4160520</xdr:colOff>
                    <xdr:row>13</xdr:row>
                    <xdr:rowOff>1287780</xdr:rowOff>
                  </to>
                </anchor>
              </controlPr>
            </control>
          </mc:Choice>
        </mc:AlternateContent>
        <mc:AlternateContent xmlns:mc="http://schemas.openxmlformats.org/markup-compatibility/2006">
          <mc:Choice Requires="x14">
            <control shapeId="3098" r:id="rId24" name="Check Box 26">
              <controlPr defaultSize="0" autoFill="0" autoLine="0" autoPict="0">
                <anchor moveWithCells="1">
                  <from>
                    <xdr:col>2</xdr:col>
                    <xdr:colOff>2156460</xdr:colOff>
                    <xdr:row>13</xdr:row>
                    <xdr:rowOff>1021080</xdr:rowOff>
                  </from>
                  <to>
                    <xdr:col>2</xdr:col>
                    <xdr:colOff>4160520</xdr:colOff>
                    <xdr:row>13</xdr:row>
                    <xdr:rowOff>1554480</xdr:rowOff>
                  </to>
                </anchor>
              </controlPr>
            </control>
          </mc:Choice>
        </mc:AlternateContent>
        <mc:AlternateContent xmlns:mc="http://schemas.openxmlformats.org/markup-compatibility/2006">
          <mc:Choice Requires="x14">
            <control shapeId="3102" r:id="rId25" name="Check Box 30">
              <controlPr defaultSize="0" autoFill="0" autoLine="0" autoPict="0">
                <anchor moveWithCells="1">
                  <from>
                    <xdr:col>2</xdr:col>
                    <xdr:colOff>2156460</xdr:colOff>
                    <xdr:row>13</xdr:row>
                    <xdr:rowOff>1668780</xdr:rowOff>
                  </from>
                  <to>
                    <xdr:col>2</xdr:col>
                    <xdr:colOff>4175760</xdr:colOff>
                    <xdr:row>13</xdr:row>
                    <xdr:rowOff>1988820</xdr:rowOff>
                  </to>
                </anchor>
              </controlPr>
            </control>
          </mc:Choice>
        </mc:AlternateContent>
        <mc:AlternateContent xmlns:mc="http://schemas.openxmlformats.org/markup-compatibility/2006">
          <mc:Choice Requires="x14">
            <control shapeId="3106" r:id="rId26" name="Check Box 34">
              <controlPr defaultSize="0" autoFill="0" autoLine="0" autoPict="0">
                <anchor moveWithCells="1">
                  <from>
                    <xdr:col>2</xdr:col>
                    <xdr:colOff>114300</xdr:colOff>
                    <xdr:row>11</xdr:row>
                    <xdr:rowOff>182880</xdr:rowOff>
                  </from>
                  <to>
                    <xdr:col>2</xdr:col>
                    <xdr:colOff>1813560</xdr:colOff>
                    <xdr:row>13</xdr:row>
                    <xdr:rowOff>60960</xdr:rowOff>
                  </to>
                </anchor>
              </controlPr>
            </control>
          </mc:Choice>
        </mc:AlternateContent>
        <mc:AlternateContent xmlns:mc="http://schemas.openxmlformats.org/markup-compatibility/2006">
          <mc:Choice Requires="x14">
            <control shapeId="3107" r:id="rId27" name="Check Box 35">
              <controlPr defaultSize="0" autoFill="0" autoLine="0" autoPict="0">
                <anchor moveWithCells="1">
                  <from>
                    <xdr:col>2</xdr:col>
                    <xdr:colOff>2156460</xdr:colOff>
                    <xdr:row>11</xdr:row>
                    <xdr:rowOff>137160</xdr:rowOff>
                  </from>
                  <to>
                    <xdr:col>2</xdr:col>
                    <xdr:colOff>3086100</xdr:colOff>
                    <xdr:row>13</xdr:row>
                    <xdr:rowOff>99060</xdr:rowOff>
                  </to>
                </anchor>
              </controlPr>
            </control>
          </mc:Choice>
        </mc:AlternateContent>
        <mc:AlternateContent xmlns:mc="http://schemas.openxmlformats.org/markup-compatibility/2006">
          <mc:Choice Requires="x14">
            <control shapeId="3108" r:id="rId28" name="Check Box 36">
              <controlPr defaultSize="0" autoFill="0" autoLine="0" autoPict="0">
                <anchor moveWithCells="1">
                  <from>
                    <xdr:col>2</xdr:col>
                    <xdr:colOff>2156460</xdr:colOff>
                    <xdr:row>13</xdr:row>
                    <xdr:rowOff>1417320</xdr:rowOff>
                  </from>
                  <to>
                    <xdr:col>2</xdr:col>
                    <xdr:colOff>3078480</xdr:colOff>
                    <xdr:row>13</xdr:row>
                    <xdr:rowOff>1706880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AE95D-7DFC-4C34-9145-D95D7B013EA4}">
  <sheetPr codeName="Sheet4"/>
  <dimension ref="A1:B86"/>
  <sheetViews>
    <sheetView workbookViewId="0">
      <selection activeCell="A60" sqref="A60"/>
    </sheetView>
  </sheetViews>
  <sheetFormatPr defaultRowHeight="13.8"/>
  <cols>
    <col min="1" max="1" width="98.296875" bestFit="1" customWidth="1"/>
    <col min="2" max="2" width="128.09765625" customWidth="1"/>
    <col min="3" max="3" width="64.59765625" customWidth="1"/>
  </cols>
  <sheetData>
    <row r="1" spans="1:2">
      <c r="A1" s="176" t="s">
        <v>134</v>
      </c>
      <c r="B1" s="176"/>
    </row>
    <row r="2" spans="1:2">
      <c r="A2" t="s">
        <v>115</v>
      </c>
      <c r="B2" t="s">
        <v>117</v>
      </c>
    </row>
    <row r="3" spans="1:2">
      <c r="A3" t="s">
        <v>137</v>
      </c>
      <c r="B3" t="s">
        <v>136</v>
      </c>
    </row>
    <row r="4" spans="1:2">
      <c r="A4" t="s">
        <v>118</v>
      </c>
      <c r="B4" t="s">
        <v>127</v>
      </c>
    </row>
    <row r="5" spans="1:2">
      <c r="A5" t="s">
        <v>120</v>
      </c>
      <c r="B5" t="s">
        <v>119</v>
      </c>
    </row>
    <row r="6" spans="1:2">
      <c r="A6" t="s">
        <v>121</v>
      </c>
      <c r="B6" t="s">
        <v>122</v>
      </c>
    </row>
    <row r="7" spans="1:2">
      <c r="A7" t="s">
        <v>123</v>
      </c>
      <c r="B7" t="s">
        <v>124</v>
      </c>
    </row>
    <row r="8" spans="1:2">
      <c r="A8" t="s">
        <v>125</v>
      </c>
      <c r="B8" t="s">
        <v>126</v>
      </c>
    </row>
    <row r="9" spans="1:2">
      <c r="A9" t="s">
        <v>128</v>
      </c>
      <c r="B9" t="s">
        <v>130</v>
      </c>
    </row>
    <row r="10" spans="1:2">
      <c r="A10" t="s">
        <v>129</v>
      </c>
      <c r="B10" t="s">
        <v>131</v>
      </c>
    </row>
    <row r="12" spans="1:2">
      <c r="A12" s="176" t="s">
        <v>135</v>
      </c>
      <c r="B12" s="176"/>
    </row>
    <row r="13" spans="1:2">
      <c r="A13" t="s">
        <v>115</v>
      </c>
      <c r="B13" t="s">
        <v>117</v>
      </c>
    </row>
    <row r="14" spans="1:2">
      <c r="A14" t="s">
        <v>137</v>
      </c>
      <c r="B14" t="s">
        <v>136</v>
      </c>
    </row>
    <row r="15" spans="1:2">
      <c r="A15" t="s">
        <v>118</v>
      </c>
      <c r="B15" t="s">
        <v>127</v>
      </c>
    </row>
    <row r="16" spans="1:2">
      <c r="A16" t="s">
        <v>120</v>
      </c>
      <c r="B16" t="s">
        <v>119</v>
      </c>
    </row>
    <row r="17" spans="1:2">
      <c r="A17" t="s">
        <v>121</v>
      </c>
      <c r="B17" t="s">
        <v>122</v>
      </c>
    </row>
    <row r="18" spans="1:2">
      <c r="A18" t="s">
        <v>123</v>
      </c>
      <c r="B18" t="s">
        <v>124</v>
      </c>
    </row>
    <row r="19" spans="1:2">
      <c r="A19" t="s">
        <v>125</v>
      </c>
      <c r="B19" t="s">
        <v>126</v>
      </c>
    </row>
    <row r="20" spans="1:2">
      <c r="A20" t="s">
        <v>129</v>
      </c>
      <c r="B20" t="s">
        <v>131</v>
      </c>
    </row>
    <row r="22" spans="1:2">
      <c r="A22" s="176" t="s">
        <v>133</v>
      </c>
      <c r="B22" s="176"/>
    </row>
    <row r="23" spans="1:2">
      <c r="A23" t="s">
        <v>115</v>
      </c>
      <c r="B23" t="s">
        <v>133</v>
      </c>
    </row>
    <row r="24" spans="1:2">
      <c r="A24" t="s">
        <v>137</v>
      </c>
      <c r="B24">
        <v>3</v>
      </c>
    </row>
    <row r="25" spans="1:2">
      <c r="A25" t="s">
        <v>118</v>
      </c>
      <c r="B25">
        <v>2</v>
      </c>
    </row>
    <row r="26" spans="1:2">
      <c r="A26" t="s">
        <v>120</v>
      </c>
      <c r="B26">
        <v>2</v>
      </c>
    </row>
    <row r="27" spans="1:2">
      <c r="A27" t="s">
        <v>121</v>
      </c>
      <c r="B27">
        <v>2</v>
      </c>
    </row>
    <row r="28" spans="1:2">
      <c r="A28" t="s">
        <v>123</v>
      </c>
      <c r="B28">
        <v>2</v>
      </c>
    </row>
    <row r="29" spans="1:2">
      <c r="A29" t="s">
        <v>125</v>
      </c>
      <c r="B29">
        <v>2</v>
      </c>
    </row>
    <row r="30" spans="1:2">
      <c r="A30" t="s">
        <v>128</v>
      </c>
      <c r="B30">
        <v>1</v>
      </c>
    </row>
    <row r="31" spans="1:2">
      <c r="A31" t="s">
        <v>129</v>
      </c>
      <c r="B31">
        <v>3</v>
      </c>
    </row>
    <row r="32" spans="1:2">
      <c r="A32" t="s">
        <v>138</v>
      </c>
      <c r="B32">
        <v>1</v>
      </c>
    </row>
    <row r="33" spans="1:2">
      <c r="B33">
        <v>3</v>
      </c>
    </row>
    <row r="36" spans="1:2">
      <c r="A36" t="s">
        <v>155</v>
      </c>
    </row>
    <row r="37" spans="1:2">
      <c r="A37" t="s">
        <v>152</v>
      </c>
    </row>
    <row r="38" spans="1:2">
      <c r="A38" t="s">
        <v>153</v>
      </c>
    </row>
    <row r="39" spans="1:2">
      <c r="A39" t="s">
        <v>154</v>
      </c>
    </row>
    <row r="42" spans="1:2">
      <c r="A42" s="177" t="s">
        <v>158</v>
      </c>
      <c r="B42" s="178"/>
    </row>
    <row r="43" spans="1:2">
      <c r="A43" t="s">
        <v>139</v>
      </c>
      <c r="B43" t="s">
        <v>159</v>
      </c>
    </row>
    <row r="44" spans="1:2">
      <c r="A44" t="s">
        <v>25</v>
      </c>
      <c r="B44">
        <v>1</v>
      </c>
    </row>
    <row r="45" spans="1:2">
      <c r="A45" t="s">
        <v>279</v>
      </c>
      <c r="B45">
        <v>3</v>
      </c>
    </row>
    <row r="46" spans="1:2">
      <c r="A46" t="s">
        <v>147</v>
      </c>
      <c r="B46">
        <v>1</v>
      </c>
    </row>
    <row r="47" spans="1:2">
      <c r="A47" t="s">
        <v>148</v>
      </c>
      <c r="B47">
        <v>2</v>
      </c>
    </row>
    <row r="48" spans="1:2">
      <c r="B48">
        <v>4</v>
      </c>
    </row>
    <row r="50" spans="1:2">
      <c r="A50" s="176" t="s">
        <v>207</v>
      </c>
      <c r="B50" s="176"/>
    </row>
    <row r="51" spans="1:2">
      <c r="A51" t="s">
        <v>182</v>
      </c>
      <c r="B51" t="s">
        <v>183</v>
      </c>
    </row>
    <row r="52" spans="1:2">
      <c r="A52" t="s">
        <v>173</v>
      </c>
      <c r="B52" t="b">
        <v>1</v>
      </c>
    </row>
    <row r="53" spans="1:2">
      <c r="A53" t="s">
        <v>174</v>
      </c>
      <c r="B53" t="b">
        <v>1</v>
      </c>
    </row>
    <row r="54" spans="1:2">
      <c r="A54" t="s">
        <v>175</v>
      </c>
      <c r="B54" t="b">
        <v>1</v>
      </c>
    </row>
    <row r="55" spans="1:2">
      <c r="A55" t="s">
        <v>176</v>
      </c>
      <c r="B55" t="b">
        <v>1</v>
      </c>
    </row>
    <row r="56" spans="1:2">
      <c r="A56" t="s">
        <v>177</v>
      </c>
      <c r="B56" t="b">
        <v>1</v>
      </c>
    </row>
    <row r="57" spans="1:2">
      <c r="A57" t="s">
        <v>178</v>
      </c>
      <c r="B57" t="b">
        <v>1</v>
      </c>
    </row>
    <row r="58" spans="1:2">
      <c r="A58" t="s">
        <v>179</v>
      </c>
      <c r="B58" t="b">
        <v>1</v>
      </c>
    </row>
    <row r="59" spans="1:2">
      <c r="A59" t="s">
        <v>180</v>
      </c>
      <c r="B59" t="b">
        <v>1</v>
      </c>
    </row>
    <row r="60" spans="1:2">
      <c r="A60" t="s">
        <v>181</v>
      </c>
      <c r="B60" t="b">
        <v>1</v>
      </c>
    </row>
    <row r="62" spans="1:2">
      <c r="A62" s="176" t="s">
        <v>208</v>
      </c>
      <c r="B62" s="176"/>
    </row>
    <row r="63" spans="1:2">
      <c r="A63" t="s">
        <v>182</v>
      </c>
      <c r="B63" t="s">
        <v>183</v>
      </c>
    </row>
    <row r="64" spans="1:2">
      <c r="A64" t="s">
        <v>209</v>
      </c>
      <c r="B64" t="b">
        <v>1</v>
      </c>
    </row>
    <row r="65" spans="1:2">
      <c r="A65" t="s">
        <v>210</v>
      </c>
      <c r="B65" t="b">
        <v>1</v>
      </c>
    </row>
    <row r="66" spans="1:2">
      <c r="A66" t="s">
        <v>211</v>
      </c>
      <c r="B66" t="b">
        <v>1</v>
      </c>
    </row>
    <row r="67" spans="1:2">
      <c r="A67" t="s">
        <v>212</v>
      </c>
      <c r="B67" t="b">
        <v>1</v>
      </c>
    </row>
    <row r="68" spans="1:2">
      <c r="A68" t="s">
        <v>213</v>
      </c>
      <c r="B68" t="b">
        <v>1</v>
      </c>
    </row>
    <row r="69" spans="1:2">
      <c r="A69" t="s">
        <v>214</v>
      </c>
      <c r="B69" t="b">
        <v>1</v>
      </c>
    </row>
    <row r="70" spans="1:2">
      <c r="A70" t="s">
        <v>215</v>
      </c>
      <c r="B70" t="b">
        <v>1</v>
      </c>
    </row>
    <row r="71" spans="1:2">
      <c r="A71" t="s">
        <v>216</v>
      </c>
      <c r="B71" t="b">
        <v>1</v>
      </c>
    </row>
    <row r="72" spans="1:2">
      <c r="A72" t="s">
        <v>217</v>
      </c>
      <c r="B72" t="b">
        <v>1</v>
      </c>
    </row>
    <row r="73" spans="1:2">
      <c r="A73" t="s">
        <v>218</v>
      </c>
      <c r="B73" t="b">
        <v>1</v>
      </c>
    </row>
    <row r="74" spans="1:2">
      <c r="A74" t="s">
        <v>219</v>
      </c>
      <c r="B74" t="b">
        <v>1</v>
      </c>
    </row>
    <row r="75" spans="1:2">
      <c r="A75" t="s">
        <v>220</v>
      </c>
      <c r="B75" t="b">
        <v>1</v>
      </c>
    </row>
    <row r="76" spans="1:2">
      <c r="A76" t="s">
        <v>284</v>
      </c>
      <c r="B76" t="b">
        <v>1</v>
      </c>
    </row>
    <row r="77" spans="1:2">
      <c r="A77" t="s">
        <v>285</v>
      </c>
      <c r="B77" t="b">
        <v>1</v>
      </c>
    </row>
    <row r="78" spans="1:2">
      <c r="A78" t="s">
        <v>286</v>
      </c>
      <c r="B78" t="b">
        <v>1</v>
      </c>
    </row>
    <row r="79" spans="1:2">
      <c r="A79" t="s">
        <v>181</v>
      </c>
      <c r="B79" t="b">
        <v>1</v>
      </c>
    </row>
    <row r="83" spans="1:2">
      <c r="A83" t="s">
        <v>202</v>
      </c>
    </row>
    <row r="84" spans="1:2">
      <c r="A84" t="s">
        <v>182</v>
      </c>
    </row>
    <row r="85" spans="1:2" ht="15.6">
      <c r="B85" t="s">
        <v>203</v>
      </c>
    </row>
    <row r="86" spans="1:2">
      <c r="B86" t="s">
        <v>204</v>
      </c>
    </row>
  </sheetData>
  <mergeCells count="6">
    <mergeCell ref="A62:B62"/>
    <mergeCell ref="A22:B22"/>
    <mergeCell ref="A12:B12"/>
    <mergeCell ref="A1:B1"/>
    <mergeCell ref="A42:B42"/>
    <mergeCell ref="A50:B50"/>
  </mergeCells>
  <pageMargins left="0.7" right="0.7" top="0.75" bottom="0.75" header="0.3" footer="0.3"/>
  <tableParts count="7">
    <tablePart r:id="rId1"/>
    <tablePart r:id="rId2"/>
    <tablePart r:id="rId3"/>
    <tablePart r:id="rId4"/>
    <tablePart r:id="rId5"/>
    <tablePart r:id="rId6"/>
    <tablePart r:id="rId7"/>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A2B796914F31A499BF87F433194849C" ma:contentTypeVersion="13" ma:contentTypeDescription="Create a new document." ma:contentTypeScope="" ma:versionID="4f3b71f0f7467cd64d359bf76aad2ae9">
  <xsd:schema xmlns:xsd="http://www.w3.org/2001/XMLSchema" xmlns:xs="http://www.w3.org/2001/XMLSchema" xmlns:p="http://schemas.microsoft.com/office/2006/metadata/properties" xmlns:ns2="5934bd01-96af-46b8-81f9-5d32b1ec3d78" xmlns:ns3="708baa73-9dcf-49a8-9f7c-6407d0655769" targetNamespace="http://schemas.microsoft.com/office/2006/metadata/properties" ma:root="true" ma:fieldsID="5e8c445b86f38d8d7ced63f0a98dd4a2" ns2:_="" ns3:_="">
    <xsd:import namespace="5934bd01-96af-46b8-81f9-5d32b1ec3d78"/>
    <xsd:import namespace="708baa73-9dcf-49a8-9f7c-6407d065576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34bd01-96af-46b8-81f9-5d32b1ec3d7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f4f46cf-4fc6-4028-93e6-94420d992d8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08baa73-9dcf-49a8-9f7c-6407d065576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a085cce-f35a-4f96-a8a6-1cab0787da46}" ma:internalName="TaxCatchAll" ma:showField="CatchAllData" ma:web="708baa73-9dcf-49a8-9f7c-6407d065576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08baa73-9dcf-49a8-9f7c-6407d0655769" xsi:nil="true"/>
    <lcf76f155ced4ddcb4097134ff3c332f xmlns="5934bd01-96af-46b8-81f9-5d32b1ec3d7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EDD1110-9E15-405D-91CB-3AD1850667B0}">
  <ds:schemaRefs>
    <ds:schemaRef ds:uri="http://schemas.microsoft.com/sharepoint/v3/contenttype/forms"/>
  </ds:schemaRefs>
</ds:datastoreItem>
</file>

<file path=customXml/itemProps2.xml><?xml version="1.0" encoding="utf-8"?>
<ds:datastoreItem xmlns:ds="http://schemas.openxmlformats.org/officeDocument/2006/customXml" ds:itemID="{E5C994A9-0C14-4D34-9E45-D2C78BC84B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34bd01-96af-46b8-81f9-5d32b1ec3d78"/>
    <ds:schemaRef ds:uri="708baa73-9dcf-49a8-9f7c-6407d06557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8DC557-A183-4BF4-8744-305FC8DFA663}">
  <ds:schemaRefs>
    <ds:schemaRef ds:uri="http://purl.org/dc/elements/1.1/"/>
    <ds:schemaRef ds:uri="http://schemas.microsoft.com/office/2006/documentManagement/types"/>
    <ds:schemaRef ds:uri="http://purl.org/dc/dcmitype/"/>
    <ds:schemaRef ds:uri="5934bd01-96af-46b8-81f9-5d32b1ec3d78"/>
    <ds:schemaRef ds:uri="http://purl.org/dc/terms/"/>
    <ds:schemaRef ds:uri="http://www.w3.org/XML/1998/namespace"/>
    <ds:schemaRef ds:uri="http://schemas.openxmlformats.org/package/2006/metadata/core-properties"/>
    <ds:schemaRef ds:uri="http://schemas.microsoft.com/office/infopath/2007/PartnerControls"/>
    <ds:schemaRef ds:uri="708baa73-9dcf-49a8-9f7c-6407d0655769"/>
    <ds:schemaRef ds:uri="http://schemas.microsoft.com/office/2006/metadata/properties"/>
  </ds:schemaRefs>
</ds:datastoreItem>
</file>

<file path=docMetadata/LabelInfo.xml><?xml version="1.0" encoding="utf-8"?>
<clbl:labelList xmlns:clbl="http://schemas.microsoft.com/office/2020/mipLabelMetadata">
  <clbl:label id="{fc4d76ba-f17c-4c50-b9a7-8f3163d27582}" enabled="0" method="" siteId="{fc4d76ba-f17c-4c50-b9a7-8f3163d2758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Home Page</vt:lpstr>
      <vt:lpstr>DoD Checklist</vt:lpstr>
      <vt:lpstr>LID Checklist</vt:lpstr>
      <vt:lpstr>Lookup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Biamont</dc:creator>
  <cp:lastModifiedBy>Citzler, Edward R CIV USARMY USACE (USA)</cp:lastModifiedBy>
  <dcterms:created xsi:type="dcterms:W3CDTF">2025-02-11T22:53:36Z</dcterms:created>
  <dcterms:modified xsi:type="dcterms:W3CDTF">2026-02-26T21:32:36Z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0x0101008A2B796914F31A499BF87F433194849C</vt:lpwstr>
  </property>
  <property fmtid="{D5CDD505-2E9C-101B-9397-08002B2CF9AE}" pid="3" name="MediaServiceImageTags">
    <vt:lpwstr/>
  </property>
</Properties>
</file>